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ЭтаКнига" defaultThemeVersion="124226"/>
  <bookViews>
    <workbookView xWindow="120" yWindow="105" windowWidth="15120" windowHeight="8010"/>
  </bookViews>
  <sheets>
    <sheet name="образование" sheetId="3" r:id="rId1"/>
    <sheet name="соц защита населения" sheetId="4" r:id="rId2"/>
    <sheet name="культура" sheetId="8" r:id="rId3"/>
    <sheet name="спорт" sheetId="9" r:id="rId4"/>
    <sheet name="прочие" sheetId="7" r:id="rId5"/>
  </sheets>
  <definedNames>
    <definedName name="_xlnm.Print_Area" localSheetId="2">культура!$A$1:$L$26</definedName>
    <definedName name="_xlnm.Print_Area" localSheetId="0">образование!$A$1:$L$301</definedName>
    <definedName name="_xlnm.Print_Area" localSheetId="4">прочие!$A$1:$L$17</definedName>
    <definedName name="_xlnm.Print_Area" localSheetId="1">'соц защита населения'!$A$1:$L$19</definedName>
    <definedName name="_xlnm.Print_Area" localSheetId="3">спорт!$A$1:$L$18</definedName>
  </definedNames>
  <calcPr calcId="125725"/>
</workbook>
</file>

<file path=xl/calcChain.xml><?xml version="1.0" encoding="utf-8"?>
<calcChain xmlns="http://schemas.openxmlformats.org/spreadsheetml/2006/main">
  <c r="H17" i="9"/>
  <c r="F17"/>
  <c r="F256" i="3" l="1"/>
  <c r="F254" s="1"/>
  <c r="G259" s="1"/>
  <c r="J24" i="8"/>
  <c r="J12"/>
  <c r="J9"/>
  <c r="J8"/>
  <c r="J7"/>
  <c r="K17" i="4" l="1"/>
  <c r="J17"/>
  <c r="K8"/>
  <c r="H8"/>
  <c r="F282" i="3"/>
  <c r="F273"/>
  <c r="F265"/>
  <c r="F263"/>
  <c r="K249"/>
  <c r="K239"/>
  <c r="K236"/>
  <c r="K234"/>
  <c r="K232"/>
  <c r="K230"/>
  <c r="K227"/>
  <c r="K223"/>
  <c r="K215"/>
  <c r="K212"/>
  <c r="K207"/>
  <c r="K204"/>
  <c r="K202"/>
  <c r="K201"/>
  <c r="K194"/>
  <c r="K188"/>
  <c r="K176"/>
  <c r="K175"/>
  <c r="K174"/>
  <c r="K170"/>
  <c r="K169"/>
  <c r="F291" l="1"/>
  <c r="F164"/>
  <c r="G289" l="1"/>
  <c r="G285"/>
  <c r="G279"/>
  <c r="G275"/>
  <c r="G269"/>
  <c r="G261"/>
  <c r="G287"/>
  <c r="G283"/>
  <c r="G281"/>
  <c r="G277"/>
  <c r="G273"/>
  <c r="G271"/>
  <c r="G267"/>
  <c r="G263"/>
  <c r="G265"/>
  <c r="G291"/>
  <c r="F165" l="1"/>
  <c r="F255" l="1"/>
  <c r="F163"/>
  <c r="G167" s="1"/>
  <c r="G165" l="1"/>
  <c r="G161"/>
  <c r="G159"/>
  <c r="G157"/>
  <c r="G155"/>
  <c r="G153"/>
  <c r="G151"/>
  <c r="G149"/>
  <c r="G147"/>
  <c r="G145"/>
  <c r="G143"/>
  <c r="G141"/>
  <c r="G139"/>
  <c r="G137"/>
  <c r="G135"/>
  <c r="G133"/>
  <c r="G131"/>
  <c r="G129"/>
  <c r="G127"/>
  <c r="G125"/>
  <c r="G123"/>
  <c r="G121"/>
  <c r="G119"/>
  <c r="G117"/>
  <c r="G115"/>
  <c r="G113"/>
  <c r="G111"/>
  <c r="G107"/>
  <c r="G105"/>
  <c r="G103"/>
  <c r="G99"/>
  <c r="G93"/>
  <c r="G89"/>
  <c r="G83"/>
  <c r="G79"/>
  <c r="G75"/>
  <c r="G71"/>
  <c r="G65"/>
  <c r="G61"/>
  <c r="G57"/>
  <c r="G47"/>
  <c r="G43"/>
  <c r="G39"/>
  <c r="G31"/>
  <c r="G27"/>
  <c r="G17"/>
  <c r="G11"/>
  <c r="G7"/>
  <c r="G162"/>
  <c r="G160"/>
  <c r="G158"/>
  <c r="G156"/>
  <c r="G154"/>
  <c r="G152"/>
  <c r="G150"/>
  <c r="G148"/>
  <c r="G146"/>
  <c r="G144"/>
  <c r="G142"/>
  <c r="G140"/>
  <c r="G138"/>
  <c r="G136"/>
  <c r="G134"/>
  <c r="G132"/>
  <c r="G130"/>
  <c r="G128"/>
  <c r="G126"/>
  <c r="G124"/>
  <c r="G122"/>
  <c r="G120"/>
  <c r="G118"/>
  <c r="G116"/>
  <c r="G114"/>
  <c r="G112"/>
  <c r="G110"/>
  <c r="G108"/>
  <c r="G106"/>
  <c r="G104"/>
  <c r="G102"/>
  <c r="G100"/>
  <c r="G98"/>
  <c r="G96"/>
  <c r="G94"/>
  <c r="G92"/>
  <c r="G90"/>
  <c r="G88"/>
  <c r="G86"/>
  <c r="G84"/>
  <c r="G82"/>
  <c r="G80"/>
  <c r="G78"/>
  <c r="G76"/>
  <c r="G74"/>
  <c r="G72"/>
  <c r="G70"/>
  <c r="G68"/>
  <c r="G66"/>
  <c r="G64"/>
  <c r="G62"/>
  <c r="G60"/>
  <c r="G58"/>
  <c r="G56"/>
  <c r="G54"/>
  <c r="G52"/>
  <c r="G50"/>
  <c r="G48"/>
  <c r="G46"/>
  <c r="G44"/>
  <c r="G42"/>
  <c r="G40"/>
  <c r="G38"/>
  <c r="G36"/>
  <c r="G34"/>
  <c r="G32"/>
  <c r="G30"/>
  <c r="G28"/>
  <c r="G26"/>
  <c r="G24"/>
  <c r="G22"/>
  <c r="G20"/>
  <c r="G18"/>
  <c r="G16"/>
  <c r="G14"/>
  <c r="G12"/>
  <c r="G10"/>
  <c r="G8"/>
  <c r="G6"/>
  <c r="G109"/>
  <c r="G101"/>
  <c r="G97"/>
  <c r="G95"/>
  <c r="G91"/>
  <c r="G87"/>
  <c r="G85"/>
  <c r="G81"/>
  <c r="G77"/>
  <c r="G73"/>
  <c r="G69"/>
  <c r="G67"/>
  <c r="G63"/>
  <c r="G59"/>
  <c r="G55"/>
  <c r="G53"/>
  <c r="G51"/>
  <c r="G49"/>
  <c r="G45"/>
  <c r="G41"/>
  <c r="G37"/>
  <c r="G35"/>
  <c r="G33"/>
  <c r="G29"/>
  <c r="G25"/>
  <c r="G23"/>
  <c r="G21"/>
  <c r="G19"/>
  <c r="G15"/>
  <c r="G13"/>
  <c r="G9"/>
  <c r="G258"/>
  <c r="G166"/>
  <c r="G252" l="1"/>
  <c r="G250"/>
  <c r="G249"/>
  <c r="G247"/>
  <c r="G245"/>
  <c r="G243"/>
  <c r="G241"/>
  <c r="G238"/>
  <c r="G235"/>
  <c r="G234"/>
  <c r="G231"/>
  <c r="G230"/>
  <c r="G228"/>
  <c r="G227"/>
  <c r="G225"/>
  <c r="G222"/>
  <c r="G220"/>
  <c r="G218"/>
  <c r="G216"/>
  <c r="G215"/>
  <c r="G213"/>
  <c r="G212"/>
  <c r="G210"/>
  <c r="G208"/>
  <c r="G207"/>
  <c r="G205"/>
  <c r="G204"/>
  <c r="G200"/>
  <c r="G198"/>
  <c r="G196"/>
  <c r="G193"/>
  <c r="G191"/>
  <c r="G189"/>
  <c r="G188"/>
  <c r="G186"/>
  <c r="G184"/>
  <c r="G182"/>
  <c r="G180"/>
  <c r="G178"/>
  <c r="G173"/>
  <c r="G171"/>
  <c r="G170"/>
  <c r="G169"/>
  <c r="G253"/>
  <c r="G251"/>
  <c r="G248"/>
  <c r="G246"/>
  <c r="G244"/>
  <c r="G242"/>
  <c r="G240"/>
  <c r="G239"/>
  <c r="G237"/>
  <c r="G236"/>
  <c r="G233"/>
  <c r="G232"/>
  <c r="G229"/>
  <c r="G226"/>
  <c r="G224"/>
  <c r="G223"/>
  <c r="G221"/>
  <c r="G219"/>
  <c r="G217"/>
  <c r="G214"/>
  <c r="G211"/>
  <c r="G209"/>
  <c r="G206"/>
  <c r="G203"/>
  <c r="G202"/>
  <c r="G201"/>
  <c r="G199"/>
  <c r="G197"/>
  <c r="G195"/>
  <c r="G194"/>
  <c r="G192"/>
  <c r="G190"/>
  <c r="G187"/>
  <c r="G185"/>
  <c r="G183"/>
  <c r="G181"/>
  <c r="G179"/>
  <c r="G177"/>
  <c r="G176"/>
  <c r="G175"/>
  <c r="G174"/>
  <c r="G172"/>
  <c r="G256"/>
  <c r="G257"/>
  <c r="G164"/>
  <c r="G163" s="1"/>
  <c r="G255" l="1"/>
  <c r="G254" s="1"/>
</calcChain>
</file>

<file path=xl/comments1.xml><?xml version="1.0" encoding="utf-8"?>
<comments xmlns="http://schemas.openxmlformats.org/spreadsheetml/2006/main">
  <authors>
    <author>Автор</author>
  </authors>
  <commentList>
    <comment ref="H8" authorId="0">
      <text>
        <r>
          <rPr>
            <sz val="10"/>
            <rFont val="Arial"/>
            <family val="2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 xml:space="preserve">доходы внебюджет
кфо 2
косгу 131 -8987,925
косгу 135 - 272,72
</t>
        </r>
      </text>
    </comment>
    <comment ref="J8" authorId="0">
      <text>
        <r>
          <rPr>
            <sz val="10"/>
            <rFont val="Arial"/>
            <family val="2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 xml:space="preserve">иные цели кфо 510
овощ.наборы 50080
подростки -67220,60
вещ - 188452,71
</t>
        </r>
      </text>
    </comment>
    <comment ref="K8" authorId="0">
      <text>
        <r>
          <rPr>
            <sz val="10"/>
            <rFont val="Arial"/>
            <family val="2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>муниц задание + иные цели
кфо 410</t>
        </r>
      </text>
    </comment>
  </commentList>
</comments>
</file>

<file path=xl/sharedStrings.xml><?xml version="1.0" encoding="utf-8"?>
<sst xmlns="http://schemas.openxmlformats.org/spreadsheetml/2006/main" count="1781" uniqueCount="415">
  <si>
    <t>Наименование хозяйствующего субъекта</t>
  </si>
  <si>
    <t>местный бюджет</t>
  </si>
  <si>
    <t>областной бюджет</t>
  </si>
  <si>
    <t>Объем реализации товаров, работ, услуг в натуральном выражении</t>
  </si>
  <si>
    <t>Объем выручки, тыс рублей</t>
  </si>
  <si>
    <t>Суммарный объем государственного и муниципального финансирования хозяйствующего субъекта, рублей</t>
  </si>
  <si>
    <t>Рыночная доля хозяйствующего субъекта в натуральном выражении (по Новокузнецкому городскому округу), %</t>
  </si>
  <si>
    <t>Рыночная доля хозяйствующего субъекта в стоимостном выражении (по Новокузнецкому городскому округу), %</t>
  </si>
  <si>
    <t>Отраслевой орган</t>
  </si>
  <si>
    <t>Муниципальное автономное учреждение "Центр поддержки предпринимательства"</t>
  </si>
  <si>
    <t xml:space="preserve">Комитет по управлению муниципальным имуществом города Новокузнецка </t>
  </si>
  <si>
    <t>Муниципальное бюджетное учреждение "Архив города Новокузнецка"</t>
  </si>
  <si>
    <t>ДОШКОЛЬНЫЕ ОБРАЗОВАТЕЛЬНЫЕ УЧРЕЖДЕНИЯ</t>
  </si>
  <si>
    <t>ОБЩЕОБРАЗОВАТЕЛЬНЫЕ УЧРЕЖДЕНИЯ</t>
  </si>
  <si>
    <t>УЧРЕЖДЕНИЯ ДОПОЛНИТЕЛЬНОГО ОБРАЗОВАНИЯ</t>
  </si>
  <si>
    <t>ДОПОЛНИТЕЛЬНОЕ ПРОФЕССИОНАЛЬНОЕ ОБРАЗОВАНИЕ</t>
  </si>
  <si>
    <t>ПРОЧИЕ</t>
  </si>
  <si>
    <t>Муниципальное автономное учреждение "Ремонтно-эксплуатационное управление"</t>
  </si>
  <si>
    <t>Муниципальное автономное образовательное учреждение дополнительного профессионального образования "Институт повышения квалификации"</t>
  </si>
  <si>
    <t>МА ДОУ «Центр развития ребёнка – детский сад №3»</t>
  </si>
  <si>
    <t>МБ ДОУ «Детский сад № 4»</t>
  </si>
  <si>
    <t>МБ ДОУ «Центр развития ребенка – детский сад № 6»</t>
  </si>
  <si>
    <t>МБ ДОУ «Детский сад № 7»</t>
  </si>
  <si>
    <t>МБ ДОУ «Детский сад № 9»</t>
  </si>
  <si>
    <t>МБ ДОУ «Детский сад № 10»</t>
  </si>
  <si>
    <t>МБ ДОУ «Детский сад № 11»</t>
  </si>
  <si>
    <t>МБ ДОУ "Детский сад №14"</t>
  </si>
  <si>
    <t>МБ ДОУ «Детский сад № 12»</t>
  </si>
  <si>
    <t>МБ ДОУ "Детский сад №15"</t>
  </si>
  <si>
    <t>МБ ДОУ "Детский сад №16"</t>
  </si>
  <si>
    <t>МБ ДОУ «Детский сад № 17»</t>
  </si>
  <si>
    <t>МБ ДОУ «Детский сад № 18»</t>
  </si>
  <si>
    <t>МБ ДОУ "Детский сад №19"</t>
  </si>
  <si>
    <t>МБ ДОУ "Детский сад №20"</t>
  </si>
  <si>
    <t>МБ ДОУ «Детский сад № 22»</t>
  </si>
  <si>
    <t>МБ ДОУ «Детский сад №25»</t>
  </si>
  <si>
    <t>МБ ДОУ «Детский сад № 27»</t>
  </si>
  <si>
    <t>МБ ДОУ «Детский сад № 30»</t>
  </si>
  <si>
    <t>МБ ДОУ «Детский сад № 31»</t>
  </si>
  <si>
    <t>МБ ДОУ «Детский сад №33»</t>
  </si>
  <si>
    <t>МБ ДОУ «Детский сад №35»</t>
  </si>
  <si>
    <t>МБ ДОУ "Детский сад №36"</t>
  </si>
  <si>
    <t>МБ ДОУ "Детский сад №37"</t>
  </si>
  <si>
    <t>МК ДОУ «Детский сад № 41»</t>
  </si>
  <si>
    <t>МБ ДОУ "Детский сад №43"</t>
  </si>
  <si>
    <t>МБ ДОУ «Детский сад № 44»</t>
  </si>
  <si>
    <t>МБ ДОУ «Детский сад №45»</t>
  </si>
  <si>
    <t>МБ ДОУ «Детский сад № 48»</t>
  </si>
  <si>
    <t>МБ ДОУ «Детский сад № 54»</t>
  </si>
  <si>
    <t>МБ ДОУ «Детский сад № 55»</t>
  </si>
  <si>
    <t>МБ ДОУ «Детский сад № 58»</t>
  </si>
  <si>
    <t>МБ ДОУ «Детский сад № 59»</t>
  </si>
  <si>
    <t>МБ ДОУ «Детский сад № 61»</t>
  </si>
  <si>
    <t>МБ ДОУ «Детский сад № 63»</t>
  </si>
  <si>
    <t>МБ ДОУ «Детский сад № 64»</t>
  </si>
  <si>
    <t>МАДОУ «Детский сад №65»</t>
  </si>
  <si>
    <t>МБ ДОУ «Детский сад № 70»</t>
  </si>
  <si>
    <t>МК ДОУ «Детский сад № 75»</t>
  </si>
  <si>
    <t>МБ ДОУ «Детский сад № 76»</t>
  </si>
  <si>
    <t>МК ДОУ "Детский сад №78"</t>
  </si>
  <si>
    <t>МБ ДОУ «Детский сад № 79»</t>
  </si>
  <si>
    <t>МБ ДОУ «Детский сад № 83»</t>
  </si>
  <si>
    <t>МБ ДОУ «Детский сад № 84»</t>
  </si>
  <si>
    <t>МБ ДОУ «Детский сад № 88»</t>
  </si>
  <si>
    <t>МБ ДОУ «Детский сад № 91»</t>
  </si>
  <si>
    <t>МБ ДОУ «Детский сад № 94»</t>
  </si>
  <si>
    <t>МБ ДОУ "Детский сад №96"</t>
  </si>
  <si>
    <t>МБ ДОУ "Детский сад №97"</t>
  </si>
  <si>
    <t>МБ ДОУ «Детский сад № 101»</t>
  </si>
  <si>
    <t>МБ ДОУ «Детский сад №102»</t>
  </si>
  <si>
    <t>МБ ДОУ «Детский сад № 103»</t>
  </si>
  <si>
    <t>МБ ДОУ «Детский сад № 104»</t>
  </si>
  <si>
    <t>МБ ДОУ «Детский сад № 106»</t>
  </si>
  <si>
    <t>МБ ДОУ «Детский сад № 108»</t>
  </si>
  <si>
    <t>МБ ДОУ «Детский сад № 114»</t>
  </si>
  <si>
    <t>МБ ДОУ «Детский сад №115»</t>
  </si>
  <si>
    <t>МБ ДОУ «Детский сад № 117»</t>
  </si>
  <si>
    <t>МБ ДОУ «Детский сад № 118»</t>
  </si>
  <si>
    <t>МБ ДОУ «Детский сад № 120»</t>
  </si>
  <si>
    <t>МБ ДОУ « Детский сад № 123»</t>
  </si>
  <si>
    <t>МА ДОУ "Детский сад №124"</t>
  </si>
  <si>
    <t>МБ ДОУ "Детский сад №125"</t>
  </si>
  <si>
    <t>МБ ДОУ «Детский сад № 128»</t>
  </si>
  <si>
    <t>МБ ДОУ «Детский сад № 131»</t>
  </si>
  <si>
    <t>МБ ДОУ "Детский сад №132"</t>
  </si>
  <si>
    <t>МБ ДОУ «Детский сад № 133»</t>
  </si>
  <si>
    <t>МБ ДОУ «Детский сад №136»</t>
  </si>
  <si>
    <t>МК ДОУ «Детский сад № 137»</t>
  </si>
  <si>
    <t>МБ ДОУ "Детский сад № 139"</t>
  </si>
  <si>
    <t>МК ДОУ «Детский сад № 140»</t>
  </si>
  <si>
    <t>МБ ДОУ «Детский сад № 144»</t>
  </si>
  <si>
    <t>МБ ДОУ «Детский сад №145»</t>
  </si>
  <si>
    <t>МБ ДОУ «Детский сад № 147»</t>
  </si>
  <si>
    <t>МБ ДОУ «Детский сад № 148»</t>
  </si>
  <si>
    <t>МБ ДОУ «Детский сад №149»</t>
  </si>
  <si>
    <t>МБ ДОУ «Детский сад №150»</t>
  </si>
  <si>
    <t>МБ ДОУ «Детский сад №153»</t>
  </si>
  <si>
    <t>МБ ДОУ «Детский сад № 157»</t>
  </si>
  <si>
    <t>МБ ДОУ «Детский сад№158»</t>
  </si>
  <si>
    <t>МБ ДОУ «Детский сад № 162»</t>
  </si>
  <si>
    <t>МА ДОУ « Детский сад № 165»</t>
  </si>
  <si>
    <t>МБ ДОУ «Детский сад № 166»</t>
  </si>
  <si>
    <t>МБ ДОУ «Детский сад №168»</t>
  </si>
  <si>
    <t>МБ ДОУ «Детский сад № 169»</t>
  </si>
  <si>
    <t>МБ ДОУ «Детский сад №172»</t>
  </si>
  <si>
    <t>МБ ДОУ «Детский сад № 173»</t>
  </si>
  <si>
    <t>МА ДОУ «Центр развития ребёнка – детский сад №175»</t>
  </si>
  <si>
    <t>МБ ДОУ «Детский сад № 177»</t>
  </si>
  <si>
    <t>МБ ДОУ «Детский сад № 178»</t>
  </si>
  <si>
    <t>МБ ДОУ «Детский сад №179»</t>
  </si>
  <si>
    <t>МБ ДОУ «Детский сад № 180»</t>
  </si>
  <si>
    <t>МК ДОУ «Детский сад № 181»</t>
  </si>
  <si>
    <t>МБ ДОУ «Детский сад №182»</t>
  </si>
  <si>
    <t>МБ ДОУ «Детский сад №184»</t>
  </si>
  <si>
    <t>МБ ДОУ «Детский сад № 185»</t>
  </si>
  <si>
    <t>МБ ДОУ «Детский сад № 186»</t>
  </si>
  <si>
    <t>МК ДОУ «Детский сад № 188»</t>
  </si>
  <si>
    <t>МБ ДОУ «Детский сад № 193»</t>
  </si>
  <si>
    <t>МБ ДОУ «Детский сад №194»</t>
  </si>
  <si>
    <t>МБ ДОУ «Детский сад № 195»</t>
  </si>
  <si>
    <t>МБ ДОУ «Детский сад № 196»</t>
  </si>
  <si>
    <t>МБ ДОУ «Детский сад № 198»</t>
  </si>
  <si>
    <t>МБ ДОУ «Детский сад №200»</t>
  </si>
  <si>
    <t>МБ ДОУ "Детский сад №203"</t>
  </si>
  <si>
    <t>МБ ДОУ «Детский сад № 204»</t>
  </si>
  <si>
    <t>МБ ДОУ «Детский сад № 206»</t>
  </si>
  <si>
    <t>МБ ДОУ «Детский сад № 207»</t>
  </si>
  <si>
    <t>МБ ДОУ «Детский сад №208»</t>
  </si>
  <si>
    <t>МБ ДОУ «Детский сад №209»</t>
  </si>
  <si>
    <t>МА ДОУ "Детский сад №210</t>
  </si>
  <si>
    <t>МК ДОУ «Детский сад №212»</t>
  </si>
  <si>
    <t>МБ ДОУ « Детский сад № 213»</t>
  </si>
  <si>
    <t>МБ ДОУ «Детский сад № 214»</t>
  </si>
  <si>
    <t>МБ ДОУ «Детский сад № 215»</t>
  </si>
  <si>
    <t>МБ ДОУ «Детский сад № 217»</t>
  </si>
  <si>
    <t>МБ ДОУ «Детский сад № 219»</t>
  </si>
  <si>
    <t>МБ ДОУ «Детский сад № 221»</t>
  </si>
  <si>
    <t>МК ДОУ «Детский сад № 222»</t>
  </si>
  <si>
    <t>МБ ДОУ "Детский сад №223"</t>
  </si>
  <si>
    <t>МБ ДОУ «Центр развития ребенка – Детский сад № 224»</t>
  </si>
  <si>
    <t>МК ДОУ «Детский сад №225»</t>
  </si>
  <si>
    <t>МБ ДОУ «Детский сад № 226»</t>
  </si>
  <si>
    <t>МБ ДОУ «Детский сад № 227»</t>
  </si>
  <si>
    <t>МК ДОУ «Детский сад № 229»</t>
  </si>
  <si>
    <t>МБ ДОУ «Детский сад № 231»</t>
  </si>
  <si>
    <t>МБ ДОУ «Детский сад № 233»</t>
  </si>
  <si>
    <t>МБ ДОУ «Детский сад № 237»</t>
  </si>
  <si>
    <t>МБ ДОУ «Детский сад № 238»</t>
  </si>
  <si>
    <t>МБ ДОУ "Детский сад №239"</t>
  </si>
  <si>
    <t>МБ ДОУ «Детский сад № 240»</t>
  </si>
  <si>
    <t>МБ ДОУ «Детский сад № 241»</t>
  </si>
  <si>
    <t>МБ ДОУ «Детский сад № 242»</t>
  </si>
  <si>
    <t>МБ ДОУ "Детский сад №243"</t>
  </si>
  <si>
    <t>МБ ДОУ "Детский сад № 244"</t>
  </si>
  <si>
    <t>МБ ДОУ "Детский сад №245"</t>
  </si>
  <si>
    <t>МБ ДОУ "Детский сад №246"</t>
  </si>
  <si>
    <t>МБ ДОУ «Детский сад № 247»</t>
  </si>
  <si>
    <t>МБ ДОУ «Детский сад № 248»</t>
  </si>
  <si>
    <t>МБ ДОУ «Детский сад № 249»</t>
  </si>
  <si>
    <t>МБ ДОУ "Детский сад № 250"</t>
  </si>
  <si>
    <t>МБ ДОУ «Детский сад № 251»</t>
  </si>
  <si>
    <t>МБ ДОУ «Детский сад № 252»</t>
  </si>
  <si>
    <t>МБ ДОУ «Детский сад № 253»</t>
  </si>
  <si>
    <t>МК ДОУ «Детский сад № 254»</t>
  </si>
  <si>
    <t>МБ ДОУ «Детский сад №255»</t>
  </si>
  <si>
    <t>МБ ДОУ «Детский сад № 256»</t>
  </si>
  <si>
    <t>МБ ДОУ «Детский сад № 257»</t>
  </si>
  <si>
    <t>МБ ДОУ «Детский сад № 258»</t>
  </si>
  <si>
    <t>МБ ДОУ "Детский сад №259"</t>
  </si>
  <si>
    <t>МБ ДОУ «Детский сад №260»</t>
  </si>
  <si>
    <t>МБ ДОУ «Детский сад № 261»</t>
  </si>
  <si>
    <t>МБ ДОУ «Детский сад № 266»</t>
  </si>
  <si>
    <t>МБ ДОУ «Детский сад № 268»</t>
  </si>
  <si>
    <t>МБ ДОУ «Детский сад № 272»</t>
  </si>
  <si>
    <t>МБ ДОУ «Детский сад № 274»</t>
  </si>
  <si>
    <t>МБ ДОУ «Детский сад № 279»</t>
  </si>
  <si>
    <t>Комитет образования и науки администрации города Новокузнецка (далее - КОиН)</t>
  </si>
  <si>
    <t>КОиН</t>
  </si>
  <si>
    <t>Рынок услуг дошкольного образования</t>
  </si>
  <si>
    <t>МАУ ДО «Военно-патриотический парк «Патриот»</t>
  </si>
  <si>
    <t>МБ ОУ ДО «Городской Дворец детского (юношеского) творчества им. Н.К. Крупской»</t>
  </si>
  <si>
    <t>МАУ ДО «Детско-юношеский центр «Орион»</t>
  </si>
  <si>
    <t>МБУ ДО «Центр детского (юношеского) технического творчества «Меридиан»</t>
  </si>
  <si>
    <t>МБУ ДО «Дом творчества «Вектор»</t>
  </si>
  <si>
    <t>МБУ ДО «Дом детского творчества №1»</t>
  </si>
  <si>
    <t>МБУ ДО «Дом детского творчества № 2»</t>
  </si>
  <si>
    <t>МБУ ДО «Дом детского творчества № 4»</t>
  </si>
  <si>
    <t>МБ ОУ ДО «Дом детского творчества № 5»</t>
  </si>
  <si>
    <t>МБУ ДО «Станция юных натуралистов»</t>
  </si>
  <si>
    <t>МБУ ДО "Детско-юношеская спортивная школа № 3"</t>
  </si>
  <si>
    <t>МАУ ДО «Детско – юношеская спортивная школа №5»</t>
  </si>
  <si>
    <t>МБ ОУ ДО "Детско-юношеская спортивная школа №7"</t>
  </si>
  <si>
    <t>МБУ ДО «Детский оздоровительно-образовательный (профильный) центр «Крепыш»»</t>
  </si>
  <si>
    <t>МБУ ДО «Центр развития творчества «Уголёк»</t>
  </si>
  <si>
    <t>МК ОУ «Начальная школа – детский сад № 235»</t>
  </si>
  <si>
    <t>МБ ОУ «Основная общеобразовательная школа № 1»</t>
  </si>
  <si>
    <t>МБ ОУ «Средняя общеобразовательная школа № 2»</t>
  </si>
  <si>
    <t>МБ ОУ «Средняя общеобразовательная школа № 4»</t>
  </si>
  <si>
    <t>МБОУ «Средняя общеобразовательная школа №5»</t>
  </si>
  <si>
    <t>МБ ОУ «Средняя общеобразовательная школа №6»</t>
  </si>
  <si>
    <t>МБ ОУ «Средняя общеобразовательная школа № 8»</t>
  </si>
  <si>
    <t>МБ ОУ «Средняя общеобразовательная школа № 9 имени В.К. Демидова»</t>
  </si>
  <si>
    <t>МБ ОУ «Гимназия №10 им. Ф.М. Достоевского»</t>
  </si>
  <si>
    <t>МБ НОУ «Лицей №11»</t>
  </si>
  <si>
    <t>МБ ОУ «Средняя общеобразовательная школа №12 имени Героя Советского Союза Черновского С.А.»</t>
  </si>
  <si>
    <t>МБ ОУ «Средняя общеобразовательная школа № 13»</t>
  </si>
  <si>
    <t>МБ ОУ «Средняя общеобразовательная школа № 14»</t>
  </si>
  <si>
    <t>МБ ОУ «Основная общеобразовательная школа №16»</t>
  </si>
  <si>
    <t>МБ НОУ «Гимназия №17 им. В.П. Чкалова»</t>
  </si>
  <si>
    <t>МБ ОУ «Средняя общеобразовательная школа № 18»</t>
  </si>
  <si>
    <t>МА ОУ "Основная общеобразовательная школа №19"</t>
  </si>
  <si>
    <t>МК ОУ «Специальная школа № 20»</t>
  </si>
  <si>
    <t>МБ ОУ «Средняя общеобразовательная школа № 22»</t>
  </si>
  <si>
    <t>МБ ОУ «Основная общеобразовательная школа №23»</t>
  </si>
  <si>
    <t>МБ ОУ «Основная общеобразовательная школа №24»</t>
  </si>
  <si>
    <t>МБ ОУ «Средняя общеобразовательная школа № 26»</t>
  </si>
  <si>
    <t>МБ ОУ "Средняя общеобразовательная школа №27" имени И.Д. Смолькина</t>
  </si>
  <si>
    <t>МБ ОУ "Основная общеобразовательная школа №28"</t>
  </si>
  <si>
    <t>МБ ОУ "Средняя общеобразовательная школа №29"</t>
  </si>
  <si>
    <t>МК ОУ «Специальная школа № 30»</t>
  </si>
  <si>
    <t>МБ ОУ «Средняя общеобразовательная школа № 31»</t>
  </si>
  <si>
    <t>МБ ОУ «Гимназия № 32»</t>
  </si>
  <si>
    <t>МБ ОУ «Основная общеобразовательная школа № 33»</t>
  </si>
  <si>
    <t>МБ ОУ «Лицей № 34»</t>
  </si>
  <si>
    <t>МБ ОУ «Лицей № 35 имени Анны Ивановны Герлингер»</t>
  </si>
  <si>
    <t>МБ ОУ "Средняя общеобразовательная школа №36"</t>
  </si>
  <si>
    <t>МБ ОУ «Средняя общеобразовательная школа № 37»</t>
  </si>
  <si>
    <t>МК ОУ «Специальная школа-интернат № 38»</t>
  </si>
  <si>
    <t>МБ ОУ «Средняя общеобразовательная школа № 41»</t>
  </si>
  <si>
    <t>МБ ОУ «Основная общеобразовательная школа № 43»</t>
  </si>
  <si>
    <t>МБ НОУ «Гимназия № 44»</t>
  </si>
  <si>
    <t>МБ ОУ «Лицей № 46»</t>
  </si>
  <si>
    <t>МБ ОУ «Средняя общеобразовательная школа №47»</t>
  </si>
  <si>
    <t>МБ НОУ «Гимназия № 48»</t>
  </si>
  <si>
    <t>МБ ОУ «Средняя общеобразовательная школа № 49»</t>
  </si>
  <si>
    <t>МБ ОУ «Средняя общеобразовательная школа № 50»</t>
  </si>
  <si>
    <t>МБ ОУ «Средняя общеобразовательная школа № 52»</t>
  </si>
  <si>
    <t>МК ОУ "Специальная школа №53"</t>
  </si>
  <si>
    <t>МБ ОУ «Средняя общеобразовательная школа № 55»</t>
  </si>
  <si>
    <t>МБ ОУ "Средняя общеобразовательная школа №56"</t>
  </si>
  <si>
    <t>МКОУ «Специальная школа № 58»</t>
  </si>
  <si>
    <t>МБ НОУ «Гимназия №59»</t>
  </si>
  <si>
    <t>МБ ОУ "Средняя общеобразовательная школа №60"</t>
  </si>
  <si>
    <t>МБ ОУ "Средняя общеобразовательная школа №61"</t>
  </si>
  <si>
    <t>МБ НОУ «Гимназия №62»</t>
  </si>
  <si>
    <t>МБ ОУ "Средняя общеобразовательная школа №64"</t>
  </si>
  <si>
    <t>МБ ОУ «Средняя общеобразовательная школа № 65»</t>
  </si>
  <si>
    <t>МБ ОУ «Средняя общеобразовательная школа №67»</t>
  </si>
  <si>
    <t>МБ ОУ "Средняя общеобразовательная школа №69"</t>
  </si>
  <si>
    <t>МБ НОУ «Гимназия № 70»</t>
  </si>
  <si>
    <t>МБ ОУ «Средняя общеобразовательная школа № 71»</t>
  </si>
  <si>
    <t>МБ ОУ «Средняя общеобразовательная школа № 72 с углубленным изучением английского языка»</t>
  </si>
  <si>
    <t>МБ ОУ «Гимназия №73»</t>
  </si>
  <si>
    <t>МНБОУ «Лицей №76»</t>
  </si>
  <si>
    <t>МБ ОУ «Средняя общеобразовательная школа № 77»</t>
  </si>
  <si>
    <t>МК ОУ «Специальная школа №78»</t>
  </si>
  <si>
    <t>МБ ОУ «Средняя общеобразовательная школа № 79»</t>
  </si>
  <si>
    <t>МК ОУ «Специальная школа №80»</t>
  </si>
  <si>
    <t>МА ОУ «Средняя общеобразовательная школа № 81 им. Е. И. Стародуб»</t>
  </si>
  <si>
    <t>МК ОУ «Санаторная школа-интернат №82»</t>
  </si>
  <si>
    <t>МБ ОУ "Основная общеобразовательная школа №83"</t>
  </si>
  <si>
    <t>МК ОУ «Специальная школа-интернат № 88»</t>
  </si>
  <si>
    <t>МБ ОУ «Основная общеобразовательная школа № 89»</t>
  </si>
  <si>
    <t>МБ ОУ «Средняя общеобразовательная школа № 91»</t>
  </si>
  <si>
    <t>МБ ОУ «Средняя общеобразовательная школа № 92»</t>
  </si>
  <si>
    <t>МБ ОУ «Средняя общеобразовательная школа № 93»</t>
  </si>
  <si>
    <t>МБ ОУ «Средняя общеобразовательная школа № 94»</t>
  </si>
  <si>
    <t>МБ ОУ «Средняя общеобразовательная школа № 97»</t>
  </si>
  <si>
    <t>МА ОУ «Средняя общеобразовательная школа №99»</t>
  </si>
  <si>
    <t>МБ ОУ «Основная общеобразовательная школа № 100 им. С.Е. Цветкова»</t>
  </si>
  <si>
    <t>МБ ОУ «Средняя общеобразовательная школа №101»</t>
  </si>
  <si>
    <t>МБ ОУ «Средняя общеобразовательная школа №102»</t>
  </si>
  <si>
    <t>МБ ОУ «Основная общеобразовательная школа № 103»</t>
  </si>
  <si>
    <t>МБ ОУ «Лицей№104»</t>
  </si>
  <si>
    <t>МК ОУ «Специальная школа № 106»</t>
  </si>
  <si>
    <t>МБ ОУ «Средняя общеобразовательная школа № 107»</t>
  </si>
  <si>
    <t>МА ОУ "Средняя общеобразовательная школа №110"</t>
  </si>
  <si>
    <t>МБ НОУ «Лицей № 111»</t>
  </si>
  <si>
    <t>МА ОУ «Средняя общеобразовательная школа №112 с углубленным изучением информатики»</t>
  </si>
  <si>
    <t>Рынок услуг общего образования</t>
  </si>
  <si>
    <t>Рынок услуг дополнительного образования детей</t>
  </si>
  <si>
    <t>Рынок услуг дополнительного профессионального образования</t>
  </si>
  <si>
    <t>Муниципальное бюджетное учреждение "Централизованная бухгалтерия Комитета образования и науки администрации города Новокузнецка"</t>
  </si>
  <si>
    <t>х</t>
  </si>
  <si>
    <t>МБУ "Комплексный центр социального обслуживания населения Кузнецкого района"</t>
  </si>
  <si>
    <t>МБУ "Комплексный центр социального обслуживания населения Новоильинского района"</t>
  </si>
  <si>
    <t>МБУ "Комплексный центр социального обслуживания населения Орджоникидзевского района"</t>
  </si>
  <si>
    <t>МБУ "Комплексный центр социального обслуживания населения Заводского района"</t>
  </si>
  <si>
    <t>МБУ "Комплексный центр социального обслуживания населения Центрального района"</t>
  </si>
  <si>
    <t>МБУ "Комплексный центр социального обслуживания населения Куйбышевского района"</t>
  </si>
  <si>
    <t>МКУ "Центр реабилитации детей и подростков с ограниченными возможностями"</t>
  </si>
  <si>
    <t xml:space="preserve">МКУ "Социально-реабилитационный центр для несовершеннолетних "Уютный дом" </t>
  </si>
  <si>
    <t xml:space="preserve">МКУ "Социально-реабилитационный центр для несовершеннолетних "Алые паруса" </t>
  </si>
  <si>
    <t xml:space="preserve">МКУ "Социально-реабилитационный центр для несовершеннолетних "Полярная звезда" </t>
  </si>
  <si>
    <t>МКУ "Центр социальной помощи семье и детям"</t>
  </si>
  <si>
    <t>МАУ "Оздоровительные центры"</t>
  </si>
  <si>
    <t>Комитет социальной защиты администрации города Новокузнецка (далее - КСЗН)</t>
  </si>
  <si>
    <t>КСЗН</t>
  </si>
  <si>
    <t>Рынок услуг психолого-педагогического сопровождения детей с ограниченными возможностями здоровья</t>
  </si>
  <si>
    <t xml:space="preserve">Рынок социальных услуг 
(временное содержание детей-сирот и детей, оставшихся без попечения родителей, социальная реабилитация детей, оказавшихся в трудной жизненной ситуации, находящихся в социально опасном положении) </t>
  </si>
  <si>
    <t>Рынок социальных услуг 
(оказание экстренной адресной социальной помощи гражданам, оказавшимся в трудной жизненной ситуации без жилья и средств к существованию)</t>
  </si>
  <si>
    <t>Рынок социальных услуг 
(предоставление социальных услуг гражданам, признанным нуждающимся в социальном обслуживании в связи с полной или частичной утратой способности либо возможности осуществлять самообслуживание)</t>
  </si>
  <si>
    <t>Рынок социальных услуг 
(предоставление социальных услуг семьям с детьми, признанными нуждающимися в социальном обслуживании, социальная реабилитация несовершеннолетних с различными формами и степенью социальной дезадаптации, семей, имеющих детей-инвалидов, а также несовершеннолетних с девиантным поведением, обеспечения им социальной помощи)</t>
  </si>
  <si>
    <t>Рынок социальных услуг 
(организация загородного оздоровительного отдыха семьям с детьми, попавшим в трудную жизненную ситуацию)</t>
  </si>
  <si>
    <t>МАУК "Новокузнецкий художестенный музей"</t>
  </si>
  <si>
    <t>МАУК "Новокузнецкий краеведческий музей"</t>
  </si>
  <si>
    <t>МАУК "Музей-заповедник "Кузнецкая крепость"</t>
  </si>
  <si>
    <t>МБУ "Муниципальная информационно-библиотечная система"</t>
  </si>
  <si>
    <t>МАУ "Культурно-методический центр "Планетарий" им. А.А. Федорова"</t>
  </si>
  <si>
    <t>МАУ "Многофункциональный культурно-досуговый комплекс "Куйбышевского района"</t>
  </si>
  <si>
    <t>МАУ "Многофункциональный культурно-досуговый комплекс "Орджоникидзевского района"</t>
  </si>
  <si>
    <t>МАУ "Многофункциональный культурно-досуговый комплекс "Центрального района"</t>
  </si>
  <si>
    <t>МАУК "Досуговый центр "Комсомолец"</t>
  </si>
  <si>
    <t>МАУК "Дворец культуры "Алюминщик"</t>
  </si>
  <si>
    <t>МБУ ДО "Детская школа искусств № 1"</t>
  </si>
  <si>
    <t>МБУ ДО "Детская музыкальная школа № 40"</t>
  </si>
  <si>
    <t xml:space="preserve">МБОУ ДО "Детская школа искусств № 48" </t>
  </si>
  <si>
    <t>МБУ ДО "Детская школа искусств № 55"</t>
  </si>
  <si>
    <t>МБУ ДО "Детская школа искусств № 58"</t>
  </si>
  <si>
    <t>МКУ "Координационно-аналитический центр Управления культуры"</t>
  </si>
  <si>
    <t>МБУ ДО "Детская школа искусств № 47 
им. М.Ф. Мацулевич"</t>
  </si>
  <si>
    <t>оказание услуг в области бухгалтерского учета</t>
  </si>
  <si>
    <t>организация общественного питания, обслуживание, производство и поставка продуктов питания</t>
  </si>
  <si>
    <t>Муниципальное бюджетное учреждение 
"Комбинат питания"</t>
  </si>
  <si>
    <t>управление эксплуатацией нежилого фонда</t>
  </si>
  <si>
    <t>МБУ "Специализированная служба по вопросам похоронного дела" Новокузнецкого городского округа</t>
  </si>
  <si>
    <t>МБУ "Дирекция ЖКХ"</t>
  </si>
  <si>
    <t>аренда и управление собственным или арендованным жилым недвижимым имуществом</t>
  </si>
  <si>
    <t>организация похорон и связанных с ними услуг</t>
  </si>
  <si>
    <t>предоставление услуг в сфере культуры</t>
  </si>
  <si>
    <t>предоставление услуг дополнительного образования</t>
  </si>
  <si>
    <t>предоставление услуг субъектам малого и среднего предпринимательства</t>
  </si>
  <si>
    <t>МБУ "Городской молодежный центр "Социум"</t>
  </si>
  <si>
    <t>предоставление услуг в области дополнительного образования, физкультурно-оздоровительная деятельность</t>
  </si>
  <si>
    <t>МБУ "Городское управление развития территории"</t>
  </si>
  <si>
    <t>Наименование рынка/отрасли присутствия хозяйствующего субъекта</t>
  </si>
  <si>
    <t>единица измерения</t>
  </si>
  <si>
    <t>количество</t>
  </si>
  <si>
    <t>социальных услуг</t>
  </si>
  <si>
    <t>размещенных лиц</t>
  </si>
  <si>
    <t>детей</t>
  </si>
  <si>
    <t>отдыхающих</t>
  </si>
  <si>
    <t>разработка сметной документации</t>
  </si>
  <si>
    <t>проверка сметной документации</t>
  </si>
  <si>
    <t>услуг кремации</t>
  </si>
  <si>
    <t>Комитет жилищно-коммунального хозяйства</t>
  </si>
  <si>
    <t>Управление дорожно-коммунального хозяйства и благоустройства</t>
  </si>
  <si>
    <t>услуг</t>
  </si>
  <si>
    <t>МАУК "Литературно-мемориальный музей 
Ф.М. Достоевского"</t>
  </si>
  <si>
    <t>занимающихся, человек</t>
  </si>
  <si>
    <t xml:space="preserve">Комитет по физической культуре, спорту и туризму администрации города Новокузнецка </t>
  </si>
  <si>
    <t>оказанных услуг</t>
  </si>
  <si>
    <t>обучающихся</t>
  </si>
  <si>
    <t>оказанных платных образовательных услуг</t>
  </si>
  <si>
    <t>объектов учета (регистров)</t>
  </si>
  <si>
    <t>работ, актов, нормативных документов</t>
  </si>
  <si>
    <t>кв метры</t>
  </si>
  <si>
    <r>
      <t xml:space="preserve">итого </t>
    </r>
    <r>
      <rPr>
        <b/>
        <sz val="11"/>
        <color theme="1"/>
        <rFont val="Times New Roman"/>
        <family val="1"/>
        <charset val="204"/>
      </rPr>
      <t xml:space="preserve">по всем хозсубъектам рынка </t>
    </r>
    <r>
      <rPr>
        <sz val="11"/>
        <color theme="1"/>
        <rFont val="Times New Roman"/>
        <family val="1"/>
        <charset val="204"/>
      </rPr>
      <t>услуг общего образования</t>
    </r>
  </si>
  <si>
    <r>
      <t xml:space="preserve">итого </t>
    </r>
    <r>
      <rPr>
        <b/>
        <sz val="11"/>
        <color theme="1"/>
        <rFont val="Times New Roman"/>
        <family val="1"/>
        <charset val="204"/>
      </rPr>
      <t xml:space="preserve">по муниципальным учреждениям </t>
    </r>
    <r>
      <rPr>
        <sz val="11"/>
        <color theme="1"/>
        <rFont val="Times New Roman"/>
        <family val="1"/>
        <charset val="204"/>
      </rPr>
      <t>общего образования</t>
    </r>
  </si>
  <si>
    <r>
      <t xml:space="preserve">итого </t>
    </r>
    <r>
      <rPr>
        <b/>
        <sz val="11"/>
        <color theme="1"/>
        <rFont val="Times New Roman"/>
        <family val="1"/>
        <charset val="204"/>
      </rPr>
      <t xml:space="preserve">по частным организациям </t>
    </r>
    <r>
      <rPr>
        <sz val="11"/>
        <color theme="1"/>
        <rFont val="Times New Roman"/>
        <family val="1"/>
        <charset val="204"/>
      </rPr>
      <t>рынка услуг общего образования</t>
    </r>
  </si>
  <si>
    <t>единиц</t>
  </si>
  <si>
    <t>га (подготовка документации по планировке территории)</t>
  </si>
  <si>
    <t>га (инженерные изыскания)</t>
  </si>
  <si>
    <t>Объем выручки, тыс рублей*</t>
  </si>
  <si>
    <t>* примечание: указан доход учреждений от оказания платных услуг</t>
  </si>
  <si>
    <t>га (объектов коммунальной инфраструктуры , на которых проведены работы для проведения кадастрового учета земельных участков, на которых расположены или будут расположены объекты коммунальной ифраструктуры)</t>
  </si>
  <si>
    <t>п.м.(инженерные изыскания)</t>
  </si>
  <si>
    <t>разработка проектно-сметной документации</t>
  </si>
  <si>
    <r>
      <t xml:space="preserve">итого </t>
    </r>
    <r>
      <rPr>
        <b/>
        <sz val="11"/>
        <color theme="1"/>
        <rFont val="Times New Roman"/>
        <family val="1"/>
        <charset val="204"/>
      </rPr>
      <t>по муниципальным учреждениям</t>
    </r>
    <r>
      <rPr>
        <sz val="11"/>
        <color theme="1"/>
        <rFont val="Times New Roman"/>
        <family val="1"/>
        <charset val="204"/>
      </rPr>
      <t xml:space="preserve"> дополнительного образования</t>
    </r>
  </si>
  <si>
    <t>количество составленных отчетов, количество объектов учета</t>
  </si>
  <si>
    <r>
      <t xml:space="preserve">итого </t>
    </r>
    <r>
      <rPr>
        <b/>
        <sz val="12"/>
        <color theme="1"/>
        <rFont val="Times New Roman"/>
        <family val="1"/>
        <charset val="204"/>
      </rPr>
      <t>по муниципальным учреждениям</t>
    </r>
    <r>
      <rPr>
        <sz val="12"/>
        <color theme="1"/>
        <rFont val="Times New Roman"/>
        <family val="1"/>
        <charset val="204"/>
      </rPr>
      <t xml:space="preserve"> дополнительного образования 
в сфере спорта</t>
    </r>
  </si>
  <si>
    <t>МБУ "Централизованная бухгалтерия Управления культуры"</t>
  </si>
  <si>
    <r>
      <t xml:space="preserve">итого </t>
    </r>
    <r>
      <rPr>
        <b/>
        <sz val="11"/>
        <color theme="1"/>
        <rFont val="Times New Roman"/>
        <family val="1"/>
        <charset val="204"/>
      </rPr>
      <t>по всем хозсубъектам рынка</t>
    </r>
  </si>
  <si>
    <r>
      <t xml:space="preserve">итого </t>
    </r>
    <r>
      <rPr>
        <b/>
        <sz val="11"/>
        <color theme="1"/>
        <rFont val="Times New Roman"/>
        <family val="1"/>
        <charset val="204"/>
      </rPr>
      <t xml:space="preserve">по муниципальным учреждениям </t>
    </r>
  </si>
  <si>
    <r>
      <t xml:space="preserve">итого </t>
    </r>
    <r>
      <rPr>
        <b/>
        <sz val="11"/>
        <color theme="1"/>
        <rFont val="Times New Roman"/>
        <family val="1"/>
        <charset val="204"/>
      </rPr>
      <t xml:space="preserve">по частным организациям </t>
    </r>
    <r>
      <rPr>
        <sz val="11"/>
        <color theme="1"/>
        <rFont val="Times New Roman"/>
        <family val="1"/>
        <charset val="204"/>
      </rPr>
      <t>рынка</t>
    </r>
  </si>
  <si>
    <r>
      <rPr>
        <sz val="10"/>
        <color theme="1"/>
        <rFont val="Times New Roman"/>
        <family val="1"/>
        <charset val="204"/>
      </rPr>
      <t>хозяйствующий субъект рынка № 1</t>
    </r>
    <r>
      <rPr>
        <i/>
        <sz val="10"/>
        <color theme="1"/>
        <rFont val="Times New Roman"/>
        <family val="1"/>
        <charset val="204"/>
      </rPr>
      <t xml:space="preserve"> (ЧДОУ "Детский сад №174" ОАО "РЖД")</t>
    </r>
  </si>
  <si>
    <r>
      <rPr>
        <sz val="10"/>
        <color theme="1"/>
        <rFont val="Times New Roman"/>
        <family val="1"/>
        <charset val="204"/>
      </rPr>
      <t>хозяйствующий субъект рынка услуг общего образования № 1</t>
    </r>
    <r>
      <rPr>
        <i/>
        <sz val="10"/>
        <color theme="1"/>
        <rFont val="Times New Roman"/>
        <family val="1"/>
        <charset val="204"/>
      </rPr>
      <t xml:space="preserve"> (ЧОУ "Православная гимназия во имя Святителя Луки Войно-Ясенецкого")</t>
    </r>
  </si>
  <si>
    <t>МАУ ДО «СШ по вольной борьбе» им.А.Г.Смолянинова</t>
  </si>
  <si>
    <t>МАУ ДО «СШОР по горнолыжному спорту»</t>
  </si>
  <si>
    <t>МАУ ДО «СШ  «Грань»</t>
  </si>
  <si>
    <t>МАУ ДО «СШОР по настольному теннису»</t>
  </si>
  <si>
    <t>МАУ ДО «СШ по шахматам» им.Б.А.Кустова</t>
  </si>
  <si>
    <t>МАУ ДО «СШ № 6  им. Манеева В.П.»</t>
  </si>
  <si>
    <t>МАУ ДО «СШОР по легкой атлетике»</t>
  </si>
  <si>
    <t>МАУ ДО «СШОР по регби «Буревестник»</t>
  </si>
  <si>
    <t>МАУ ДО «СШОР «Металлург»</t>
  </si>
  <si>
    <t>МАУ ДО «СШ № 2»</t>
  </si>
  <si>
    <t>МАУ ДО «СШ «Металлург-Запсиб»</t>
  </si>
  <si>
    <t>МАУ«Ледовый дворец «Новокузнецк»</t>
  </si>
  <si>
    <t>Муниципальное бюджетное учреждение Новокузнецкого городского округа "Муниципальный жилищный центр"</t>
  </si>
  <si>
    <t xml:space="preserve">предоставление персональных услуг в жилищной сфере </t>
  </si>
  <si>
    <t>Муниципальное автономное учреждение Новокузнецкого городского округа  "Новокузнецкое городское телерадиообъединение"</t>
  </si>
  <si>
    <t>деятельность средств массовой информации</t>
  </si>
  <si>
    <t>-</t>
  </si>
  <si>
    <t>МКУ "Центр социальной адаптации населения"</t>
  </si>
  <si>
    <t>Управление культуры и молодежной политики</t>
  </si>
  <si>
    <t>МАУ "Центр культуры и театрального искусства "Театр артиста"</t>
  </si>
  <si>
    <t>человек</t>
  </si>
  <si>
    <t>сопровождение деятельности учреждений, подведомственных Управлению культуры и молодежной политики администрации города Новокузнецка</t>
  </si>
  <si>
    <t>дохода нет</t>
  </si>
  <si>
    <t>предоставление услуг в сфере молодежной политики</t>
  </si>
  <si>
    <r>
      <rPr>
        <sz val="10"/>
        <color theme="1"/>
        <rFont val="Times New Roman"/>
        <family val="1"/>
        <charset val="204"/>
      </rPr>
      <t>хозяйствующий субъект рынка № 2</t>
    </r>
    <r>
      <rPr>
        <i/>
        <sz val="10"/>
        <color theme="1"/>
        <rFont val="Times New Roman"/>
        <family val="1"/>
        <charset val="204"/>
      </rPr>
      <t xml:space="preserve"> (ЧДОУ "ЦРР "Росток")</t>
    </r>
  </si>
  <si>
    <r>
      <rPr>
        <sz val="10"/>
        <color theme="1"/>
        <rFont val="Times New Roman"/>
        <family val="1"/>
        <charset val="204"/>
      </rPr>
      <t>хозяйствующий субъект рынка услуг общего образования № 2</t>
    </r>
    <r>
      <rPr>
        <i/>
        <sz val="10"/>
        <color theme="1"/>
        <rFont val="Times New Roman"/>
        <family val="1"/>
        <charset val="204"/>
      </rPr>
      <t xml:space="preserve"> (АНОО НОШ «Интеллект Академия»)
)</t>
    </r>
  </si>
  <si>
    <t>хозяйствующий субъект рынка услуг общего образования № 3 (оценка)</t>
  </si>
  <si>
    <r>
      <t>итого</t>
    </r>
    <r>
      <rPr>
        <b/>
        <sz val="11"/>
        <color theme="1"/>
        <rFont val="Times New Roman"/>
        <family val="1"/>
        <charset val="204"/>
      </rPr>
      <t xml:space="preserve"> по организациям дополнительного образования различных форм</t>
    </r>
    <r>
      <rPr>
        <sz val="11"/>
        <color theme="1"/>
        <rFont val="Times New Roman"/>
        <family val="1"/>
        <charset val="204"/>
      </rPr>
      <t xml:space="preserve"> собственности города Новокузнецка (оценка)</t>
    </r>
  </si>
  <si>
    <t xml:space="preserve">Перечень муниципальных учреждений Новокузнецкого городского округа, осуществлявших деятельность в 2025 году </t>
  </si>
  <si>
    <t>обучающихся в 
2024-2025 учебном году</t>
  </si>
  <si>
    <t>обучающихся в
2024-2025 учебном году</t>
  </si>
  <si>
    <t>обеспечение деятельности в области управления земельными ресурсами  и градостроительной деятельности</t>
  </si>
  <si>
    <t>Комитет по управлению муниципальным имуществом города Новокузнецка - учредитель</t>
  </si>
  <si>
    <t>306 304</t>
  </si>
  <si>
    <t>795 483</t>
  </si>
  <si>
    <t>683299*</t>
  </si>
  <si>
    <t>*примечание Учреждение реорганизовано путем присоединения к нему муниципального казенного учреждения Социально-реабилитационный центр для несовершеннолетних «Полярная звезда», муниципального казенного учреждения Социально-реабилитационного центра для несовершеннолетних «Уютный дом» на основании распоряжения администрации города Новокузнецка №519 от 07.05.2025 г. «О реорганизации муниципального казенного учреждения Социально реабилитационного центра для несовершеннолетних «Алые паруса»</t>
  </si>
  <si>
    <t>деятельность архивов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</si>
</sst>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\ ##0.0"/>
    <numFmt numFmtId="167" formatCode="#\ 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</font>
    <font>
      <sz val="9"/>
      <color rgb="FF000000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6E3BC"/>
        <bgColor rgb="FFD6E3BC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59987182226020086"/>
        <bgColor rgb="FFFFF2CC"/>
      </patternFill>
    </fill>
    <fill>
      <patternFill patternType="solid">
        <fgColor theme="6" tint="0.59999389629810485"/>
        <bgColor rgb="FFD9EAD3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7" fillId="0" borderId="1" xfId="0" applyNumberFormat="1" applyFont="1" applyFill="1" applyBorder="1" applyAlignment="1">
      <alignment horizontal="left" vertical="center" wrapText="1" indent="1"/>
    </xf>
    <xf numFmtId="3" fontId="1" fillId="6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left" vertical="center" wrapText="1" inden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6" fillId="0" borderId="12" xfId="0" applyFont="1" applyBorder="1" applyAlignment="1">
      <alignment vertical="center" wrapText="1"/>
    </xf>
    <xf numFmtId="0" fontId="1" fillId="7" borderId="12" xfId="0" applyFont="1" applyFill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10" fillId="7" borderId="13" xfId="0" applyNumberFormat="1" applyFont="1" applyFill="1" applyBorder="1" applyAlignment="1">
      <alignment horizontal="center" vertical="center"/>
    </xf>
    <xf numFmtId="4" fontId="10" fillId="7" borderId="14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3" fontId="1" fillId="7" borderId="12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3" fontId="1" fillId="7" borderId="12" xfId="0" applyNumberFormat="1" applyFont="1" applyFill="1" applyBorder="1" applyAlignment="1">
      <alignment horizontal="center" wrapText="1"/>
    </xf>
    <xf numFmtId="164" fontId="1" fillId="7" borderId="12" xfId="0" applyNumberFormat="1" applyFont="1" applyFill="1" applyBorder="1" applyAlignment="1">
      <alignment horizontal="center" vertical="center" wrapText="1"/>
    </xf>
    <xf numFmtId="0" fontId="12" fillId="8" borderId="12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 inden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 indent="1"/>
    </xf>
    <xf numFmtId="3" fontId="1" fillId="5" borderId="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3" fontId="12" fillId="8" borderId="12" xfId="0" applyNumberFormat="1" applyFont="1" applyFill="1" applyBorder="1" applyAlignment="1">
      <alignment horizontal="center" vertical="center" wrapText="1"/>
    </xf>
    <xf numFmtId="165" fontId="14" fillId="0" borderId="12" xfId="0" applyNumberFormat="1" applyFont="1" applyBorder="1" applyAlignment="1">
      <alignment horizontal="center" vertical="center" wrapText="1"/>
    </xf>
    <xf numFmtId="3" fontId="7" fillId="9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164" fontId="7" fillId="9" borderId="1" xfId="0" applyNumberFormat="1" applyFont="1" applyFill="1" applyBorder="1" applyAlignment="1">
      <alignment horizontal="center" vertical="center" wrapText="1"/>
    </xf>
    <xf numFmtId="4" fontId="7" fillId="9" borderId="1" xfId="0" applyNumberFormat="1" applyFont="1" applyFill="1" applyBorder="1" applyAlignment="1">
      <alignment horizontal="center" vertical="center" wrapText="1"/>
    </xf>
    <xf numFmtId="3" fontId="7" fillId="9" borderId="1" xfId="0" applyNumberFormat="1" applyFont="1" applyFill="1" applyBorder="1" applyAlignment="1" applyProtection="1">
      <alignment horizontal="center" vertical="center" wrapText="1"/>
    </xf>
    <xf numFmtId="164" fontId="7" fillId="9" borderId="1" xfId="0" applyNumberFormat="1" applyFont="1" applyFill="1" applyBorder="1" applyAlignment="1" applyProtection="1">
      <alignment horizontal="center" vertical="center" wrapText="1"/>
    </xf>
    <xf numFmtId="4" fontId="7" fillId="9" borderId="1" xfId="0" applyNumberFormat="1" applyFont="1" applyFill="1" applyBorder="1" applyAlignment="1" applyProtection="1">
      <alignment horizontal="center" vertical="center" wrapText="1"/>
    </xf>
    <xf numFmtId="3" fontId="1" fillId="9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 inden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 indent="1"/>
    </xf>
    <xf numFmtId="0" fontId="5" fillId="5" borderId="1" xfId="0" applyFont="1" applyFill="1" applyBorder="1" applyAlignment="1">
      <alignment horizontal="left" vertical="center" wrapText="1" indent="1"/>
    </xf>
    <xf numFmtId="0" fontId="5" fillId="5" borderId="1" xfId="0" applyFont="1" applyFill="1" applyBorder="1" applyAlignment="1">
      <alignment horizontal="left" vertical="top" wrapText="1" indent="1"/>
    </xf>
    <xf numFmtId="3" fontId="1" fillId="6" borderId="0" xfId="0" applyNumberFormat="1" applyFon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  <xf numFmtId="165" fontId="13" fillId="0" borderId="1" xfId="0" applyNumberFormat="1" applyFont="1" applyFill="1" applyBorder="1" applyAlignment="1">
      <alignment horizontal="left" vertical="center" wrapText="1" indent="1"/>
    </xf>
    <xf numFmtId="0" fontId="1" fillId="6" borderId="1" xfId="0" applyFont="1" applyFill="1" applyBorder="1" applyAlignment="1">
      <alignment horizontal="center" vertical="center" wrapText="1"/>
    </xf>
    <xf numFmtId="2" fontId="1" fillId="10" borderId="12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right" vertical="center" wrapText="1"/>
    </xf>
    <xf numFmtId="0" fontId="1" fillId="4" borderId="1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horizontal="right" vertical="center" wrapText="1"/>
    </xf>
    <xf numFmtId="0" fontId="9" fillId="4" borderId="4" xfId="0" applyFont="1" applyFill="1" applyBorder="1" applyAlignment="1">
      <alignment horizontal="right" vertical="center" wrapText="1"/>
    </xf>
    <xf numFmtId="0" fontId="9" fillId="4" borderId="11" xfId="0" applyFont="1" applyFill="1" applyBorder="1" applyAlignment="1">
      <alignment horizontal="right" vertical="center" wrapText="1"/>
    </xf>
    <xf numFmtId="0" fontId="6" fillId="0" borderId="15" xfId="0" applyFont="1" applyBorder="1" applyAlignment="1">
      <alignment horizontal="left" vertical="center" wrapText="1"/>
    </xf>
    <xf numFmtId="0" fontId="11" fillId="0" borderId="13" xfId="0" applyFont="1" applyBorder="1"/>
    <xf numFmtId="0" fontId="1" fillId="0" borderId="15" xfId="0" applyFont="1" applyBorder="1" applyAlignment="1">
      <alignment horizontal="center" vertical="center" wrapText="1"/>
    </xf>
    <xf numFmtId="0" fontId="15" fillId="0" borderId="13" xfId="0" applyFont="1" applyBorder="1"/>
    <xf numFmtId="4" fontId="1" fillId="7" borderId="15" xfId="0" applyNumberFormat="1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1" fillId="4" borderId="6" xfId="0" applyNumberFormat="1" applyFont="1" applyFill="1" applyBorder="1" applyAlignment="1">
      <alignment horizontal="center" vertical="center" wrapText="1"/>
    </xf>
    <xf numFmtId="165" fontId="1" fillId="4" borderId="7" xfId="0" applyNumberFormat="1" applyFont="1" applyFill="1" applyBorder="1" applyAlignment="1">
      <alignment horizontal="center" vertical="center" wrapText="1"/>
    </xf>
    <xf numFmtId="165" fontId="1" fillId="4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165" fontId="1" fillId="7" borderId="1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 indent="1"/>
    </xf>
    <xf numFmtId="0" fontId="1" fillId="0" borderId="1" xfId="0" applyFont="1" applyBorder="1" applyAlignment="1" applyProtection="1">
      <alignment horizontal="center" vertical="center" wrapText="1"/>
    </xf>
    <xf numFmtId="164" fontId="1" fillId="9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4" fontId="1" fillId="9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4" fontId="1" fillId="6" borderId="6" xfId="0" applyNumberFormat="1" applyFont="1" applyFill="1" applyBorder="1" applyAlignment="1">
      <alignment horizontal="center" vertical="center" wrapText="1"/>
    </xf>
    <xf numFmtId="4" fontId="1" fillId="6" borderId="5" xfId="0" applyNumberFormat="1" applyFont="1" applyFill="1" applyBorder="1" applyAlignment="1">
      <alignment horizontal="center" vertical="center" wrapText="1"/>
    </xf>
    <xf numFmtId="167" fontId="1" fillId="6" borderId="6" xfId="0" applyNumberFormat="1" applyFont="1" applyFill="1" applyBorder="1" applyAlignment="1">
      <alignment horizontal="center" vertical="center" wrapText="1"/>
    </xf>
    <xf numFmtId="167" fontId="1" fillId="6" borderId="5" xfId="0" applyNumberFormat="1" applyFont="1" applyFill="1" applyBorder="1" applyAlignment="1">
      <alignment horizontal="center" vertical="center" wrapText="1"/>
    </xf>
    <xf numFmtId="0" fontId="12" fillId="0" borderId="17" xfId="0" applyNumberFormat="1" applyFont="1" applyBorder="1" applyAlignment="1">
      <alignment horizontal="center"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0" fontId="12" fillId="0" borderId="18" xfId="0" applyNumberFormat="1" applyFont="1" applyBorder="1" applyAlignment="1">
      <alignment horizontal="center" vertical="center" wrapText="1"/>
    </xf>
    <xf numFmtId="4" fontId="12" fillId="8" borderId="17" xfId="0" applyNumberFormat="1" applyFont="1" applyFill="1" applyBorder="1" applyAlignment="1">
      <alignment horizontal="center" vertical="center" wrapText="1"/>
    </xf>
    <xf numFmtId="4" fontId="12" fillId="8" borderId="16" xfId="0" applyNumberFormat="1" applyFont="1" applyFill="1" applyBorder="1" applyAlignment="1">
      <alignment horizontal="center" vertical="center" wrapText="1"/>
    </xf>
    <xf numFmtId="4" fontId="12" fillId="8" borderId="18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6" fontId="1" fillId="6" borderId="6" xfId="0" applyNumberFormat="1" applyFont="1" applyFill="1" applyBorder="1" applyAlignment="1">
      <alignment horizontal="center" vertical="center" wrapText="1"/>
    </xf>
    <xf numFmtId="166" fontId="1" fillId="6" borderId="5" xfId="0" applyNumberFormat="1" applyFont="1" applyFill="1" applyBorder="1" applyAlignment="1">
      <alignment horizontal="center" vertical="center" wrapText="1"/>
    </xf>
    <xf numFmtId="164" fontId="12" fillId="8" borderId="17" xfId="0" applyNumberFormat="1" applyFont="1" applyFill="1" applyBorder="1" applyAlignment="1">
      <alignment horizontal="center" vertical="center" wrapText="1"/>
    </xf>
    <xf numFmtId="164" fontId="12" fillId="8" borderId="16" xfId="0" applyNumberFormat="1" applyFont="1" applyFill="1" applyBorder="1" applyAlignment="1">
      <alignment horizontal="center" vertical="center" wrapText="1"/>
    </xf>
    <xf numFmtId="164" fontId="12" fillId="8" borderId="18" xfId="0" applyNumberFormat="1" applyFont="1" applyFill="1" applyBorder="1" applyAlignment="1">
      <alignment horizontal="center" vertical="center" wrapText="1"/>
    </xf>
    <xf numFmtId="0" fontId="12" fillId="8" borderId="15" xfId="0" applyNumberFormat="1" applyFont="1" applyFill="1" applyBorder="1" applyAlignment="1">
      <alignment horizontal="center" vertical="center" wrapText="1"/>
    </xf>
    <xf numFmtId="0" fontId="12" fillId="8" borderId="13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 indent="1"/>
    </xf>
    <xf numFmtId="0" fontId="13" fillId="0" borderId="6" xfId="0" applyFont="1" applyFill="1" applyBorder="1" applyAlignment="1">
      <alignment horizontal="left" vertical="center" wrapText="1" indent="1"/>
    </xf>
    <xf numFmtId="0" fontId="13" fillId="0" borderId="5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/>
  <dimension ref="B1:AR303"/>
  <sheetViews>
    <sheetView tabSelected="1" topLeftCell="B1" zoomScale="80" zoomScaleNormal="80" workbookViewId="0">
      <pane ySplit="4" topLeftCell="A239" activePane="bottomLeft" state="frozen"/>
      <selection pane="bottomLeft" activeCell="G283" sqref="G283"/>
    </sheetView>
  </sheetViews>
  <sheetFormatPr defaultRowHeight="15"/>
  <cols>
    <col min="1" max="1" width="3.7109375" style="2" customWidth="1"/>
    <col min="2" max="2" width="46" style="2" customWidth="1"/>
    <col min="3" max="3" width="41" style="2" customWidth="1"/>
    <col min="4" max="4" width="26.28515625" style="2" customWidth="1"/>
    <col min="5" max="5" width="23.140625" style="2" customWidth="1"/>
    <col min="6" max="6" width="15.85546875" style="2" customWidth="1"/>
    <col min="7" max="7" width="31" style="2" bestFit="1" customWidth="1"/>
    <col min="8" max="8" width="19.85546875" style="2" bestFit="1" customWidth="1"/>
    <col min="9" max="9" width="31" style="2" bestFit="1" customWidth="1"/>
    <col min="10" max="10" width="17.5703125" style="2" customWidth="1"/>
    <col min="11" max="11" width="15.85546875" style="2" customWidth="1"/>
    <col min="12" max="12" width="3.5703125" style="2" customWidth="1"/>
    <col min="13" max="13" width="9.140625" style="2"/>
    <col min="14" max="14" width="49.140625" style="2" customWidth="1"/>
    <col min="15" max="16384" width="9.140625" style="2"/>
  </cols>
  <sheetData>
    <row r="1" spans="2:44" ht="16.5" customHeight="1">
      <c r="B1" s="93" t="s">
        <v>405</v>
      </c>
      <c r="C1" s="93"/>
      <c r="D1" s="93"/>
      <c r="E1" s="93"/>
      <c r="F1" s="93"/>
      <c r="G1" s="93"/>
      <c r="H1" s="93"/>
      <c r="I1" s="93"/>
      <c r="J1" s="93"/>
      <c r="K1" s="93"/>
    </row>
    <row r="2" spans="2:44" ht="25.5" customHeight="1"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2:44" ht="92.25" customHeight="1">
      <c r="B3" s="92" t="s">
        <v>0</v>
      </c>
      <c r="C3" s="92" t="s">
        <v>8</v>
      </c>
      <c r="D3" s="92" t="s">
        <v>335</v>
      </c>
      <c r="E3" s="92" t="s">
        <v>3</v>
      </c>
      <c r="F3" s="92"/>
      <c r="G3" s="92" t="s">
        <v>6</v>
      </c>
      <c r="H3" s="92" t="s">
        <v>363</v>
      </c>
      <c r="I3" s="92" t="s">
        <v>7</v>
      </c>
      <c r="J3" s="92" t="s">
        <v>5</v>
      </c>
      <c r="K3" s="92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44" ht="28.5">
      <c r="B4" s="92"/>
      <c r="C4" s="92"/>
      <c r="D4" s="92"/>
      <c r="E4" s="11" t="s">
        <v>336</v>
      </c>
      <c r="F4" s="11" t="s">
        <v>337</v>
      </c>
      <c r="G4" s="92"/>
      <c r="H4" s="92"/>
      <c r="I4" s="92"/>
      <c r="J4" s="11" t="s">
        <v>1</v>
      </c>
      <c r="K4" s="11" t="s">
        <v>2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2:44" ht="15" customHeight="1">
      <c r="B5" s="98" t="s">
        <v>12</v>
      </c>
      <c r="C5" s="98"/>
      <c r="D5" s="98"/>
      <c r="E5" s="98"/>
      <c r="F5" s="98"/>
      <c r="G5" s="98"/>
      <c r="H5" s="98"/>
      <c r="I5" s="98"/>
      <c r="J5" s="98"/>
      <c r="K5" s="98"/>
    </row>
    <row r="6" spans="2:44" ht="45">
      <c r="B6" s="35" t="s">
        <v>19</v>
      </c>
      <c r="C6" s="4" t="s">
        <v>176</v>
      </c>
      <c r="D6" s="15" t="s">
        <v>178</v>
      </c>
      <c r="E6" s="10" t="s">
        <v>407</v>
      </c>
      <c r="F6" s="36">
        <v>589</v>
      </c>
      <c r="G6" s="37">
        <f t="shared" ref="G6:G162" si="0">(F6/$F$163)*100</f>
        <v>2.7550399925160205</v>
      </c>
      <c r="H6" s="38">
        <v>2674.62</v>
      </c>
      <c r="I6" s="39" t="s">
        <v>283</v>
      </c>
      <c r="J6" s="38">
        <v>58153216.960000001</v>
      </c>
      <c r="K6" s="38">
        <v>73657000</v>
      </c>
    </row>
    <row r="7" spans="2:44" ht="30">
      <c r="B7" s="35" t="s">
        <v>20</v>
      </c>
      <c r="C7" s="4" t="s">
        <v>177</v>
      </c>
      <c r="D7" s="15" t="s">
        <v>178</v>
      </c>
      <c r="E7" s="10" t="s">
        <v>407</v>
      </c>
      <c r="F7" s="36">
        <v>136</v>
      </c>
      <c r="G7" s="37">
        <f t="shared" si="0"/>
        <v>0.63613826652322369</v>
      </c>
      <c r="H7" s="38">
        <v>431.3</v>
      </c>
      <c r="I7" s="39" t="s">
        <v>283</v>
      </c>
      <c r="J7" s="38">
        <v>16287704.710000001</v>
      </c>
      <c r="K7" s="38">
        <v>15739000</v>
      </c>
    </row>
    <row r="8" spans="2:44" ht="31.5">
      <c r="B8" s="35" t="s">
        <v>21</v>
      </c>
      <c r="C8" s="4" t="s">
        <v>177</v>
      </c>
      <c r="D8" s="15" t="s">
        <v>178</v>
      </c>
      <c r="E8" s="10" t="s">
        <v>407</v>
      </c>
      <c r="F8" s="36">
        <v>216</v>
      </c>
      <c r="G8" s="37">
        <f t="shared" si="0"/>
        <v>1.0103372468310023</v>
      </c>
      <c r="H8" s="38">
        <v>332.48</v>
      </c>
      <c r="I8" s="39" t="s">
        <v>283</v>
      </c>
      <c r="J8" s="38">
        <v>20629835.289999999</v>
      </c>
      <c r="K8" s="38">
        <v>25945000</v>
      </c>
    </row>
    <row r="9" spans="2:44" ht="30">
      <c r="B9" s="35" t="s">
        <v>22</v>
      </c>
      <c r="C9" s="4" t="s">
        <v>177</v>
      </c>
      <c r="D9" s="15" t="s">
        <v>178</v>
      </c>
      <c r="E9" s="10" t="s">
        <v>407</v>
      </c>
      <c r="F9" s="36">
        <v>224</v>
      </c>
      <c r="G9" s="37">
        <f t="shared" si="0"/>
        <v>1.0477571448617802</v>
      </c>
      <c r="H9" s="38">
        <v>817.51</v>
      </c>
      <c r="I9" s="39" t="s">
        <v>283</v>
      </c>
      <c r="J9" s="38">
        <v>27654474.280000001</v>
      </c>
      <c r="K9" s="38">
        <v>30308000</v>
      </c>
    </row>
    <row r="10" spans="2:44" ht="30">
      <c r="B10" s="35" t="s">
        <v>23</v>
      </c>
      <c r="C10" s="4" t="s">
        <v>177</v>
      </c>
      <c r="D10" s="15" t="s">
        <v>178</v>
      </c>
      <c r="E10" s="10" t="s">
        <v>407</v>
      </c>
      <c r="F10" s="36">
        <v>139</v>
      </c>
      <c r="G10" s="37">
        <f t="shared" si="0"/>
        <v>0.65017072828476541</v>
      </c>
      <c r="H10" s="38">
        <v>509.39</v>
      </c>
      <c r="I10" s="39" t="s">
        <v>283</v>
      </c>
      <c r="J10" s="38">
        <v>18599178.649999999</v>
      </c>
      <c r="K10" s="38">
        <v>19949000</v>
      </c>
    </row>
    <row r="11" spans="2:44" ht="30">
      <c r="B11" s="35" t="s">
        <v>24</v>
      </c>
      <c r="C11" s="4" t="s">
        <v>177</v>
      </c>
      <c r="D11" s="15" t="s">
        <v>178</v>
      </c>
      <c r="E11" s="10" t="s">
        <v>407</v>
      </c>
      <c r="F11" s="36">
        <v>136</v>
      </c>
      <c r="G11" s="37">
        <f t="shared" si="0"/>
        <v>0.63613826652322369</v>
      </c>
      <c r="H11" s="38">
        <v>533.38</v>
      </c>
      <c r="I11" s="39" t="s">
        <v>283</v>
      </c>
      <c r="J11" s="38">
        <v>21182132.510000002</v>
      </c>
      <c r="K11" s="38">
        <v>22735000</v>
      </c>
    </row>
    <row r="12" spans="2:44" ht="30">
      <c r="B12" s="35" t="s">
        <v>25</v>
      </c>
      <c r="C12" s="4" t="s">
        <v>177</v>
      </c>
      <c r="D12" s="15" t="s">
        <v>178</v>
      </c>
      <c r="E12" s="10" t="s">
        <v>407</v>
      </c>
      <c r="F12" s="36">
        <v>90</v>
      </c>
      <c r="G12" s="37">
        <f t="shared" si="0"/>
        <v>0.420973852846251</v>
      </c>
      <c r="H12" s="38">
        <v>0</v>
      </c>
      <c r="I12" s="39" t="s">
        <v>283</v>
      </c>
      <c r="J12" s="38">
        <v>10786303.92</v>
      </c>
      <c r="K12" s="38">
        <v>5597056.7800000003</v>
      </c>
    </row>
    <row r="13" spans="2:44" ht="30">
      <c r="B13" s="35" t="s">
        <v>27</v>
      </c>
      <c r="C13" s="4" t="s">
        <v>177</v>
      </c>
      <c r="D13" s="15" t="s">
        <v>178</v>
      </c>
      <c r="E13" s="10" t="s">
        <v>407</v>
      </c>
      <c r="F13" s="36">
        <v>113</v>
      </c>
      <c r="G13" s="37">
        <f t="shared" si="0"/>
        <v>0.5285560596847374</v>
      </c>
      <c r="H13" s="38">
        <v>145.19</v>
      </c>
      <c r="I13" s="39" t="s">
        <v>283</v>
      </c>
      <c r="J13" s="38">
        <v>14117513.800000001</v>
      </c>
      <c r="K13" s="38">
        <v>14999000</v>
      </c>
    </row>
    <row r="14" spans="2:44" ht="30">
      <c r="B14" s="35" t="s">
        <v>26</v>
      </c>
      <c r="C14" s="4" t="s">
        <v>177</v>
      </c>
      <c r="D14" s="15" t="s">
        <v>178</v>
      </c>
      <c r="E14" s="10" t="s">
        <v>407</v>
      </c>
      <c r="F14" s="36">
        <v>151</v>
      </c>
      <c r="G14" s="37">
        <f t="shared" si="0"/>
        <v>0.70630057533093216</v>
      </c>
      <c r="H14" s="38">
        <v>119.21</v>
      </c>
      <c r="I14" s="39" t="s">
        <v>283</v>
      </c>
      <c r="J14" s="38">
        <v>20599874</v>
      </c>
      <c r="K14" s="38">
        <v>16566000</v>
      </c>
    </row>
    <row r="15" spans="2:44" ht="30">
      <c r="B15" s="35" t="s">
        <v>28</v>
      </c>
      <c r="C15" s="4" t="s">
        <v>177</v>
      </c>
      <c r="D15" s="15" t="s">
        <v>178</v>
      </c>
      <c r="E15" s="10" t="s">
        <v>407</v>
      </c>
      <c r="F15" s="36">
        <v>174</v>
      </c>
      <c r="G15" s="37">
        <f t="shared" si="0"/>
        <v>0.81388278216941856</v>
      </c>
      <c r="H15" s="38">
        <v>85.65</v>
      </c>
      <c r="I15" s="39" t="s">
        <v>283</v>
      </c>
      <c r="J15" s="38">
        <v>29312051.399999999</v>
      </c>
      <c r="K15" s="38">
        <v>27165000</v>
      </c>
    </row>
    <row r="16" spans="2:44" ht="30">
      <c r="B16" s="35" t="s">
        <v>29</v>
      </c>
      <c r="C16" s="4" t="s">
        <v>177</v>
      </c>
      <c r="D16" s="15" t="s">
        <v>178</v>
      </c>
      <c r="E16" s="10" t="s">
        <v>407</v>
      </c>
      <c r="F16" s="36">
        <v>178</v>
      </c>
      <c r="G16" s="37">
        <f t="shared" si="0"/>
        <v>0.83259273118480759</v>
      </c>
      <c r="H16" s="38">
        <v>462.24</v>
      </c>
      <c r="I16" s="39" t="s">
        <v>283</v>
      </c>
      <c r="J16" s="38">
        <v>21631583.210000001</v>
      </c>
      <c r="K16" s="38">
        <v>23602000</v>
      </c>
    </row>
    <row r="17" spans="2:11" ht="30">
      <c r="B17" s="35" t="s">
        <v>30</v>
      </c>
      <c r="C17" s="4" t="s">
        <v>177</v>
      </c>
      <c r="D17" s="15" t="s">
        <v>178</v>
      </c>
      <c r="E17" s="10" t="s">
        <v>407</v>
      </c>
      <c r="F17" s="36">
        <v>145</v>
      </c>
      <c r="G17" s="37">
        <f t="shared" si="0"/>
        <v>0.67823565180784884</v>
      </c>
      <c r="H17" s="38">
        <v>1134.9000000000001</v>
      </c>
      <c r="I17" s="39" t="s">
        <v>283</v>
      </c>
      <c r="J17" s="38">
        <v>36986151.789999999</v>
      </c>
      <c r="K17" s="38">
        <v>40784700</v>
      </c>
    </row>
    <row r="18" spans="2:11" ht="30">
      <c r="B18" s="35" t="s">
        <v>31</v>
      </c>
      <c r="C18" s="4" t="s">
        <v>177</v>
      </c>
      <c r="D18" s="15" t="s">
        <v>178</v>
      </c>
      <c r="E18" s="10" t="s">
        <v>407</v>
      </c>
      <c r="F18" s="36">
        <v>77</v>
      </c>
      <c r="G18" s="37">
        <f t="shared" si="0"/>
        <v>0.36016651854623694</v>
      </c>
      <c r="H18" s="38">
        <v>25.26</v>
      </c>
      <c r="I18" s="39" t="s">
        <v>283</v>
      </c>
      <c r="J18" s="38">
        <v>16175232.66</v>
      </c>
      <c r="K18" s="38">
        <v>18065500</v>
      </c>
    </row>
    <row r="19" spans="2:11" ht="30">
      <c r="B19" s="35" t="s">
        <v>32</v>
      </c>
      <c r="C19" s="4" t="s">
        <v>177</v>
      </c>
      <c r="D19" s="15" t="s">
        <v>178</v>
      </c>
      <c r="E19" s="10" t="s">
        <v>407</v>
      </c>
      <c r="F19" s="36">
        <v>82</v>
      </c>
      <c r="G19" s="37">
        <f t="shared" si="0"/>
        <v>0.38355395481547316</v>
      </c>
      <c r="H19" s="38">
        <v>220.25</v>
      </c>
      <c r="I19" s="39" t="s">
        <v>283</v>
      </c>
      <c r="J19" s="38">
        <v>12927376.869999999</v>
      </c>
      <c r="K19" s="38">
        <v>11338000</v>
      </c>
    </row>
    <row r="20" spans="2:11" ht="30">
      <c r="B20" s="35" t="s">
        <v>33</v>
      </c>
      <c r="C20" s="4" t="s">
        <v>177</v>
      </c>
      <c r="D20" s="15" t="s">
        <v>178</v>
      </c>
      <c r="E20" s="10" t="s">
        <v>407</v>
      </c>
      <c r="F20" s="36">
        <v>116</v>
      </c>
      <c r="G20" s="37">
        <f t="shared" si="0"/>
        <v>0.542588521446279</v>
      </c>
      <c r="H20" s="38">
        <v>132.44999999999999</v>
      </c>
      <c r="I20" s="39" t="s">
        <v>283</v>
      </c>
      <c r="J20" s="38">
        <v>17288177.800000001</v>
      </c>
      <c r="K20" s="38">
        <v>14982000</v>
      </c>
    </row>
    <row r="21" spans="2:11" ht="30">
      <c r="B21" s="35" t="s">
        <v>34</v>
      </c>
      <c r="C21" s="4" t="s">
        <v>177</v>
      </c>
      <c r="D21" s="15" t="s">
        <v>178</v>
      </c>
      <c r="E21" s="10" t="s">
        <v>407</v>
      </c>
      <c r="F21" s="36">
        <v>86</v>
      </c>
      <c r="G21" s="37">
        <f t="shared" si="0"/>
        <v>0.40226390383086208</v>
      </c>
      <c r="H21" s="38">
        <v>7.37</v>
      </c>
      <c r="I21" s="39" t="s">
        <v>283</v>
      </c>
      <c r="J21" s="38">
        <v>12422231.51</v>
      </c>
      <c r="K21" s="38">
        <v>8039023.3200000003</v>
      </c>
    </row>
    <row r="22" spans="2:11" ht="30">
      <c r="B22" s="35" t="s">
        <v>35</v>
      </c>
      <c r="C22" s="4" t="s">
        <v>177</v>
      </c>
      <c r="D22" s="15" t="s">
        <v>178</v>
      </c>
      <c r="E22" s="10" t="s">
        <v>407</v>
      </c>
      <c r="F22" s="36">
        <v>93</v>
      </c>
      <c r="G22" s="37">
        <f t="shared" si="0"/>
        <v>0.43500631460779271</v>
      </c>
      <c r="H22" s="38">
        <v>0</v>
      </c>
      <c r="I22" s="39" t="s">
        <v>283</v>
      </c>
      <c r="J22" s="38">
        <v>12967216.550000001</v>
      </c>
      <c r="K22" s="38">
        <v>5110331.96</v>
      </c>
    </row>
    <row r="23" spans="2:11" ht="30">
      <c r="B23" s="35" t="s">
        <v>36</v>
      </c>
      <c r="C23" s="4" t="s">
        <v>177</v>
      </c>
      <c r="D23" s="15" t="s">
        <v>178</v>
      </c>
      <c r="E23" s="10" t="s">
        <v>407</v>
      </c>
      <c r="F23" s="36">
        <v>121</v>
      </c>
      <c r="G23" s="37">
        <f t="shared" si="0"/>
        <v>0.56597595771551523</v>
      </c>
      <c r="H23" s="38">
        <v>100.42</v>
      </c>
      <c r="I23" s="39" t="s">
        <v>283</v>
      </c>
      <c r="J23" s="38">
        <v>18094057.100000001</v>
      </c>
      <c r="K23" s="38">
        <v>14288000</v>
      </c>
    </row>
    <row r="24" spans="2:11" ht="30">
      <c r="B24" s="35" t="s">
        <v>37</v>
      </c>
      <c r="C24" s="4" t="s">
        <v>177</v>
      </c>
      <c r="D24" s="15" t="s">
        <v>178</v>
      </c>
      <c r="E24" s="10" t="s">
        <v>407</v>
      </c>
      <c r="F24" s="36">
        <v>58</v>
      </c>
      <c r="G24" s="37">
        <f t="shared" si="0"/>
        <v>0.2712942607231395</v>
      </c>
      <c r="H24" s="38">
        <v>106.97</v>
      </c>
      <c r="I24" s="39" t="s">
        <v>283</v>
      </c>
      <c r="J24" s="38">
        <v>94213186.030000001</v>
      </c>
      <c r="K24" s="38">
        <v>9423186.0299999993</v>
      </c>
    </row>
    <row r="25" spans="2:11" ht="30">
      <c r="B25" s="35" t="s">
        <v>38</v>
      </c>
      <c r="C25" s="4" t="s">
        <v>177</v>
      </c>
      <c r="D25" s="15" t="s">
        <v>178</v>
      </c>
      <c r="E25" s="10" t="s">
        <v>407</v>
      </c>
      <c r="F25" s="36">
        <v>191</v>
      </c>
      <c r="G25" s="37">
        <f t="shared" si="0"/>
        <v>0.89340006548482154</v>
      </c>
      <c r="H25" s="38">
        <v>214.93</v>
      </c>
      <c r="I25" s="39" t="s">
        <v>283</v>
      </c>
      <c r="J25" s="38">
        <v>26468335.940000001</v>
      </c>
      <c r="K25" s="38">
        <v>26285000</v>
      </c>
    </row>
    <row r="26" spans="2:11" ht="30">
      <c r="B26" s="35" t="s">
        <v>39</v>
      </c>
      <c r="C26" s="4" t="s">
        <v>177</v>
      </c>
      <c r="D26" s="15" t="s">
        <v>178</v>
      </c>
      <c r="E26" s="10" t="s">
        <v>407</v>
      </c>
      <c r="F26" s="36">
        <v>156</v>
      </c>
      <c r="G26" s="37">
        <f t="shared" si="0"/>
        <v>0.72968801160016838</v>
      </c>
      <c r="H26" s="38">
        <v>648.75</v>
      </c>
      <c r="I26" s="39" t="s">
        <v>283</v>
      </c>
      <c r="J26" s="38">
        <v>25369453.579999998</v>
      </c>
      <c r="K26" s="38">
        <v>26570000</v>
      </c>
    </row>
    <row r="27" spans="2:11" ht="30">
      <c r="B27" s="35" t="s">
        <v>40</v>
      </c>
      <c r="C27" s="4" t="s">
        <v>177</v>
      </c>
      <c r="D27" s="15" t="s">
        <v>178</v>
      </c>
      <c r="E27" s="10" t="s">
        <v>407</v>
      </c>
      <c r="F27" s="36">
        <v>68</v>
      </c>
      <c r="G27" s="37">
        <f t="shared" si="0"/>
        <v>0.31806913326161185</v>
      </c>
      <c r="H27" s="38">
        <v>0</v>
      </c>
      <c r="I27" s="39" t="s">
        <v>283</v>
      </c>
      <c r="J27" s="38">
        <v>10525999.02</v>
      </c>
      <c r="K27" s="38">
        <v>7644010</v>
      </c>
    </row>
    <row r="28" spans="2:11" ht="30">
      <c r="B28" s="35" t="s">
        <v>41</v>
      </c>
      <c r="C28" s="4" t="s">
        <v>177</v>
      </c>
      <c r="D28" s="15" t="s">
        <v>178</v>
      </c>
      <c r="E28" s="10" t="s">
        <v>407</v>
      </c>
      <c r="F28" s="36">
        <v>161</v>
      </c>
      <c r="G28" s="37">
        <f t="shared" si="0"/>
        <v>0.75307544786940461</v>
      </c>
      <c r="H28" s="38">
        <v>139.97</v>
      </c>
      <c r="I28" s="39" t="s">
        <v>283</v>
      </c>
      <c r="J28" s="38">
        <v>24365715.530000001</v>
      </c>
      <c r="K28" s="38">
        <v>24484000</v>
      </c>
    </row>
    <row r="29" spans="2:11" ht="30">
      <c r="B29" s="35" t="s">
        <v>42</v>
      </c>
      <c r="C29" s="4" t="s">
        <v>177</v>
      </c>
      <c r="D29" s="15" t="s">
        <v>178</v>
      </c>
      <c r="E29" s="10" t="s">
        <v>407</v>
      </c>
      <c r="F29" s="36">
        <v>177</v>
      </c>
      <c r="G29" s="37">
        <f t="shared" si="0"/>
        <v>0.82791524393096028</v>
      </c>
      <c r="H29" s="38">
        <v>459.75</v>
      </c>
      <c r="I29" s="39" t="s">
        <v>283</v>
      </c>
      <c r="J29" s="38">
        <v>21915035.93</v>
      </c>
      <c r="K29" s="38">
        <v>24995000</v>
      </c>
    </row>
    <row r="30" spans="2:11" ht="30">
      <c r="B30" s="35" t="s">
        <v>43</v>
      </c>
      <c r="C30" s="4" t="s">
        <v>177</v>
      </c>
      <c r="D30" s="15" t="s">
        <v>178</v>
      </c>
      <c r="E30" s="10" t="s">
        <v>407</v>
      </c>
      <c r="F30" s="36">
        <v>63</v>
      </c>
      <c r="G30" s="37">
        <f t="shared" si="0"/>
        <v>0.29468169699237567</v>
      </c>
      <c r="H30" s="38">
        <v>53.81</v>
      </c>
      <c r="I30" s="39" t="s">
        <v>283</v>
      </c>
      <c r="J30" s="38">
        <v>16757211.42</v>
      </c>
      <c r="K30" s="38">
        <v>11765000</v>
      </c>
    </row>
    <row r="31" spans="2:11" ht="30">
      <c r="B31" s="35" t="s">
        <v>44</v>
      </c>
      <c r="C31" s="4" t="s">
        <v>177</v>
      </c>
      <c r="D31" s="15" t="s">
        <v>178</v>
      </c>
      <c r="E31" s="10" t="s">
        <v>407</v>
      </c>
      <c r="F31" s="36">
        <v>102</v>
      </c>
      <c r="G31" s="37">
        <f t="shared" si="0"/>
        <v>0.4771036998924178</v>
      </c>
      <c r="H31" s="38">
        <v>93.57</v>
      </c>
      <c r="I31" s="39" t="s">
        <v>283</v>
      </c>
      <c r="J31" s="38">
        <v>15776900.960000001</v>
      </c>
      <c r="K31" s="38">
        <v>15480000</v>
      </c>
    </row>
    <row r="32" spans="2:11" ht="30">
      <c r="B32" s="35" t="s">
        <v>45</v>
      </c>
      <c r="C32" s="4" t="s">
        <v>177</v>
      </c>
      <c r="D32" s="15" t="s">
        <v>178</v>
      </c>
      <c r="E32" s="10" t="s">
        <v>407</v>
      </c>
      <c r="F32" s="36">
        <v>98</v>
      </c>
      <c r="G32" s="37">
        <f t="shared" si="0"/>
        <v>0.45839375087702888</v>
      </c>
      <c r="H32" s="38">
        <v>300.42</v>
      </c>
      <c r="I32" s="39" t="s">
        <v>283</v>
      </c>
      <c r="J32" s="38">
        <v>12806152.880000001</v>
      </c>
      <c r="K32" s="38">
        <v>8740348.2799999993</v>
      </c>
    </row>
    <row r="33" spans="2:11" ht="30">
      <c r="B33" s="35" t="s">
        <v>46</v>
      </c>
      <c r="C33" s="4" t="s">
        <v>177</v>
      </c>
      <c r="D33" s="15" t="s">
        <v>178</v>
      </c>
      <c r="E33" s="10" t="s">
        <v>407</v>
      </c>
      <c r="F33" s="36">
        <v>109</v>
      </c>
      <c r="G33" s="37">
        <f t="shared" si="0"/>
        <v>0.50984611066934837</v>
      </c>
      <c r="H33" s="38">
        <v>394.2</v>
      </c>
      <c r="I33" s="39" t="s">
        <v>283</v>
      </c>
      <c r="J33" s="38">
        <v>15276771.18</v>
      </c>
      <c r="K33" s="38">
        <v>16148000</v>
      </c>
    </row>
    <row r="34" spans="2:11" ht="30">
      <c r="B34" s="35" t="s">
        <v>47</v>
      </c>
      <c r="C34" s="4" t="s">
        <v>177</v>
      </c>
      <c r="D34" s="15" t="s">
        <v>178</v>
      </c>
      <c r="E34" s="10" t="s">
        <v>407</v>
      </c>
      <c r="F34" s="36">
        <v>65</v>
      </c>
      <c r="G34" s="37">
        <f t="shared" si="0"/>
        <v>0.30403667150007013</v>
      </c>
      <c r="H34" s="38">
        <v>0</v>
      </c>
      <c r="I34" s="39" t="s">
        <v>283</v>
      </c>
      <c r="J34" s="38">
        <v>14189390.279999999</v>
      </c>
      <c r="K34" s="38">
        <v>6715000</v>
      </c>
    </row>
    <row r="35" spans="2:11" ht="30">
      <c r="B35" s="54" t="s">
        <v>48</v>
      </c>
      <c r="C35" s="4" t="s">
        <v>177</v>
      </c>
      <c r="D35" s="15" t="s">
        <v>178</v>
      </c>
      <c r="E35" s="10" t="s">
        <v>407</v>
      </c>
      <c r="F35" s="36">
        <v>0</v>
      </c>
      <c r="G35" s="37">
        <f t="shared" si="0"/>
        <v>0</v>
      </c>
      <c r="H35" s="38">
        <v>0</v>
      </c>
      <c r="I35" s="39" t="s">
        <v>283</v>
      </c>
      <c r="J35" s="38">
        <v>1906582.92</v>
      </c>
      <c r="K35" s="38">
        <v>0</v>
      </c>
    </row>
    <row r="36" spans="2:11" ht="30">
      <c r="B36" s="35" t="s">
        <v>49</v>
      </c>
      <c r="C36" s="4" t="s">
        <v>177</v>
      </c>
      <c r="D36" s="15" t="s">
        <v>178</v>
      </c>
      <c r="E36" s="10" t="s">
        <v>407</v>
      </c>
      <c r="F36" s="36">
        <v>254</v>
      </c>
      <c r="G36" s="37">
        <f t="shared" si="0"/>
        <v>1.1880817624771973</v>
      </c>
      <c r="H36" s="38">
        <v>121.56</v>
      </c>
      <c r="I36" s="39" t="s">
        <v>283</v>
      </c>
      <c r="J36" s="38">
        <v>28891959.949999999</v>
      </c>
      <c r="K36" s="38">
        <v>42519898.200000003</v>
      </c>
    </row>
    <row r="37" spans="2:11" ht="30">
      <c r="B37" s="35" t="s">
        <v>50</v>
      </c>
      <c r="C37" s="4" t="s">
        <v>177</v>
      </c>
      <c r="D37" s="15" t="s">
        <v>178</v>
      </c>
      <c r="E37" s="10" t="s">
        <v>407</v>
      </c>
      <c r="F37" s="36">
        <v>130</v>
      </c>
      <c r="G37" s="37">
        <f t="shared" si="0"/>
        <v>0.60807334300014027</v>
      </c>
      <c r="H37" s="38">
        <v>69.5</v>
      </c>
      <c r="I37" s="39" t="s">
        <v>283</v>
      </c>
      <c r="J37" s="38">
        <v>14263292.92</v>
      </c>
      <c r="K37" s="38">
        <v>11421087.17</v>
      </c>
    </row>
    <row r="38" spans="2:11" ht="30">
      <c r="B38" s="35" t="s">
        <v>51</v>
      </c>
      <c r="C38" s="4" t="s">
        <v>177</v>
      </c>
      <c r="D38" s="15" t="s">
        <v>178</v>
      </c>
      <c r="E38" s="10" t="s">
        <v>407</v>
      </c>
      <c r="F38" s="36">
        <v>121</v>
      </c>
      <c r="G38" s="37">
        <f t="shared" si="0"/>
        <v>0.56597595771551523</v>
      </c>
      <c r="H38" s="38">
        <v>112.05</v>
      </c>
      <c r="I38" s="39" t="s">
        <v>283</v>
      </c>
      <c r="J38" s="38">
        <v>18222077.27</v>
      </c>
      <c r="K38" s="38">
        <v>17626100</v>
      </c>
    </row>
    <row r="39" spans="2:11" ht="30">
      <c r="B39" s="35" t="s">
        <v>52</v>
      </c>
      <c r="C39" s="4" t="s">
        <v>177</v>
      </c>
      <c r="D39" s="15" t="s">
        <v>178</v>
      </c>
      <c r="E39" s="10" t="s">
        <v>407</v>
      </c>
      <c r="F39" s="36">
        <v>93</v>
      </c>
      <c r="G39" s="37">
        <f t="shared" si="0"/>
        <v>0.43500631460779271</v>
      </c>
      <c r="H39" s="38">
        <v>77.98</v>
      </c>
      <c r="I39" s="39" t="s">
        <v>283</v>
      </c>
      <c r="J39" s="38">
        <v>13201104.68</v>
      </c>
      <c r="K39" s="38">
        <v>12872850</v>
      </c>
    </row>
    <row r="40" spans="2:11" ht="30">
      <c r="B40" s="35" t="s">
        <v>53</v>
      </c>
      <c r="C40" s="4" t="s">
        <v>177</v>
      </c>
      <c r="D40" s="15" t="s">
        <v>178</v>
      </c>
      <c r="E40" s="10" t="s">
        <v>407</v>
      </c>
      <c r="F40" s="36">
        <v>71</v>
      </c>
      <c r="G40" s="37">
        <f t="shared" si="0"/>
        <v>0.33210159502315356</v>
      </c>
      <c r="H40" s="38">
        <v>149.65</v>
      </c>
      <c r="I40" s="39" t="s">
        <v>283</v>
      </c>
      <c r="J40" s="38">
        <v>13004287.460000001</v>
      </c>
      <c r="K40" s="38">
        <v>11621879.08</v>
      </c>
    </row>
    <row r="41" spans="2:11" ht="30">
      <c r="B41" s="35" t="s">
        <v>54</v>
      </c>
      <c r="C41" s="4" t="s">
        <v>177</v>
      </c>
      <c r="D41" s="15" t="s">
        <v>178</v>
      </c>
      <c r="E41" s="10" t="s">
        <v>407</v>
      </c>
      <c r="F41" s="36">
        <v>79</v>
      </c>
      <c r="G41" s="37">
        <f t="shared" si="0"/>
        <v>0.36952149305393145</v>
      </c>
      <c r="H41" s="38">
        <v>297.33999999999997</v>
      </c>
      <c r="I41" s="39" t="s">
        <v>283</v>
      </c>
      <c r="J41" s="38">
        <v>14269932.949999999</v>
      </c>
      <c r="K41" s="38">
        <v>17104700</v>
      </c>
    </row>
    <row r="42" spans="2:11" ht="30">
      <c r="B42" s="35" t="s">
        <v>55</v>
      </c>
      <c r="C42" s="4" t="s">
        <v>177</v>
      </c>
      <c r="D42" s="15" t="s">
        <v>178</v>
      </c>
      <c r="E42" s="10" t="s">
        <v>407</v>
      </c>
      <c r="F42" s="36">
        <v>130</v>
      </c>
      <c r="G42" s="37">
        <f t="shared" si="0"/>
        <v>0.60807334300014027</v>
      </c>
      <c r="H42" s="38">
        <v>240.75</v>
      </c>
      <c r="I42" s="39" t="s">
        <v>283</v>
      </c>
      <c r="J42" s="38">
        <v>14045302.76</v>
      </c>
      <c r="K42" s="38">
        <v>17940000</v>
      </c>
    </row>
    <row r="43" spans="2:11" ht="30">
      <c r="B43" s="35" t="s">
        <v>56</v>
      </c>
      <c r="C43" s="4" t="s">
        <v>177</v>
      </c>
      <c r="D43" s="15" t="s">
        <v>178</v>
      </c>
      <c r="E43" s="10" t="s">
        <v>407</v>
      </c>
      <c r="F43" s="36">
        <v>69</v>
      </c>
      <c r="G43" s="37">
        <f t="shared" si="0"/>
        <v>0.3227466205154591</v>
      </c>
      <c r="H43" s="38">
        <v>21.39</v>
      </c>
      <c r="I43" s="39" t="s">
        <v>283</v>
      </c>
      <c r="J43" s="38">
        <v>9205418.6699999999</v>
      </c>
      <c r="K43" s="38">
        <v>6330000</v>
      </c>
    </row>
    <row r="44" spans="2:11" ht="30">
      <c r="B44" s="35" t="s">
        <v>57</v>
      </c>
      <c r="C44" s="4" t="s">
        <v>177</v>
      </c>
      <c r="D44" s="15" t="s">
        <v>178</v>
      </c>
      <c r="E44" s="10" t="s">
        <v>407</v>
      </c>
      <c r="F44" s="36">
        <v>61</v>
      </c>
      <c r="G44" s="37">
        <f t="shared" si="0"/>
        <v>0.28532672248468122</v>
      </c>
      <c r="H44" s="38">
        <v>146.08000000000001</v>
      </c>
      <c r="I44" s="39" t="s">
        <v>283</v>
      </c>
      <c r="J44" s="38">
        <v>16481939.710000001</v>
      </c>
      <c r="K44" s="38">
        <v>17377000</v>
      </c>
    </row>
    <row r="45" spans="2:11" ht="30">
      <c r="B45" s="35" t="s">
        <v>58</v>
      </c>
      <c r="C45" s="4" t="s">
        <v>177</v>
      </c>
      <c r="D45" s="15" t="s">
        <v>178</v>
      </c>
      <c r="E45" s="10" t="s">
        <v>407</v>
      </c>
      <c r="F45" s="36">
        <v>123</v>
      </c>
      <c r="G45" s="37">
        <f t="shared" si="0"/>
        <v>0.57533093222320963</v>
      </c>
      <c r="H45" s="38">
        <v>280.91000000000003</v>
      </c>
      <c r="I45" s="39" t="s">
        <v>283</v>
      </c>
      <c r="J45" s="38">
        <v>18120900.289999999</v>
      </c>
      <c r="K45" s="38">
        <v>18100900</v>
      </c>
    </row>
    <row r="46" spans="2:11" ht="30">
      <c r="B46" s="35" t="s">
        <v>59</v>
      </c>
      <c r="C46" s="4" t="s">
        <v>177</v>
      </c>
      <c r="D46" s="15" t="s">
        <v>178</v>
      </c>
      <c r="E46" s="10" t="s">
        <v>407</v>
      </c>
      <c r="F46" s="36">
        <v>71</v>
      </c>
      <c r="G46" s="37">
        <f t="shared" si="0"/>
        <v>0.33210159502315356</v>
      </c>
      <c r="H46" s="38">
        <v>473.75</v>
      </c>
      <c r="I46" s="39" t="s">
        <v>283</v>
      </c>
      <c r="J46" s="38">
        <v>19803289.539999999</v>
      </c>
      <c r="K46" s="38">
        <v>21241000</v>
      </c>
    </row>
    <row r="47" spans="2:11" ht="30">
      <c r="B47" s="35" t="s">
        <v>60</v>
      </c>
      <c r="C47" s="4" t="s">
        <v>177</v>
      </c>
      <c r="D47" s="15" t="s">
        <v>178</v>
      </c>
      <c r="E47" s="10" t="s">
        <v>407</v>
      </c>
      <c r="F47" s="36">
        <v>139</v>
      </c>
      <c r="G47" s="37">
        <f t="shared" si="0"/>
        <v>0.65017072828476541</v>
      </c>
      <c r="H47" s="38">
        <v>706.23</v>
      </c>
      <c r="I47" s="39" t="s">
        <v>283</v>
      </c>
      <c r="J47" s="38">
        <v>18731853.550000001</v>
      </c>
      <c r="K47" s="38">
        <v>18989000</v>
      </c>
    </row>
    <row r="48" spans="2:11" ht="30">
      <c r="B48" s="35" t="s">
        <v>61</v>
      </c>
      <c r="C48" s="4" t="s">
        <v>177</v>
      </c>
      <c r="D48" s="15" t="s">
        <v>178</v>
      </c>
      <c r="E48" s="10" t="s">
        <v>407</v>
      </c>
      <c r="F48" s="36">
        <v>130</v>
      </c>
      <c r="G48" s="37">
        <f t="shared" si="0"/>
        <v>0.60807334300014027</v>
      </c>
      <c r="H48" s="38">
        <v>148.43</v>
      </c>
      <c r="I48" s="39" t="s">
        <v>283</v>
      </c>
      <c r="J48" s="38">
        <v>18242603.18</v>
      </c>
      <c r="K48" s="38">
        <v>19689471.309999999</v>
      </c>
    </row>
    <row r="49" spans="2:11" ht="30">
      <c r="B49" s="54" t="s">
        <v>62</v>
      </c>
      <c r="C49" s="4" t="s">
        <v>177</v>
      </c>
      <c r="D49" s="15" t="s">
        <v>178</v>
      </c>
      <c r="E49" s="10" t="s">
        <v>407</v>
      </c>
      <c r="F49" s="36"/>
      <c r="G49" s="37">
        <f t="shared" si="0"/>
        <v>0</v>
      </c>
      <c r="H49" s="38"/>
      <c r="I49" s="39" t="s">
        <v>283</v>
      </c>
      <c r="J49" s="38">
        <v>0</v>
      </c>
      <c r="K49" s="38">
        <v>0</v>
      </c>
    </row>
    <row r="50" spans="2:11" ht="30">
      <c r="B50" s="35" t="s">
        <v>63</v>
      </c>
      <c r="C50" s="4" t="s">
        <v>177</v>
      </c>
      <c r="D50" s="15" t="s">
        <v>178</v>
      </c>
      <c r="E50" s="10" t="s">
        <v>407</v>
      </c>
      <c r="F50" s="36">
        <v>160</v>
      </c>
      <c r="G50" s="37">
        <f t="shared" si="0"/>
        <v>0.74839796061555741</v>
      </c>
      <c r="H50" s="38">
        <v>263.23</v>
      </c>
      <c r="I50" s="39" t="s">
        <v>283</v>
      </c>
      <c r="J50" s="38">
        <v>22439405.329999998</v>
      </c>
      <c r="K50" s="38">
        <v>20963430.329999998</v>
      </c>
    </row>
    <row r="51" spans="2:11" ht="30">
      <c r="B51" s="35" t="s">
        <v>64</v>
      </c>
      <c r="C51" s="4" t="s">
        <v>177</v>
      </c>
      <c r="D51" s="15" t="s">
        <v>178</v>
      </c>
      <c r="E51" s="10" t="s">
        <v>407</v>
      </c>
      <c r="F51" s="36">
        <v>104</v>
      </c>
      <c r="G51" s="37">
        <f t="shared" si="0"/>
        <v>0.48645867440011226</v>
      </c>
      <c r="H51" s="38">
        <v>151.1</v>
      </c>
      <c r="I51" s="39" t="s">
        <v>283</v>
      </c>
      <c r="J51" s="38">
        <v>15124928.75</v>
      </c>
      <c r="K51" s="38">
        <v>15645700</v>
      </c>
    </row>
    <row r="52" spans="2:11" ht="30">
      <c r="B52" s="35" t="s">
        <v>65</v>
      </c>
      <c r="C52" s="4" t="s">
        <v>177</v>
      </c>
      <c r="D52" s="15" t="s">
        <v>178</v>
      </c>
      <c r="E52" s="10" t="s">
        <v>407</v>
      </c>
      <c r="F52" s="36">
        <v>138</v>
      </c>
      <c r="G52" s="37">
        <f t="shared" si="0"/>
        <v>0.64549324103091821</v>
      </c>
      <c r="H52" s="38">
        <v>227.42</v>
      </c>
      <c r="I52" s="39" t="s">
        <v>283</v>
      </c>
      <c r="J52" s="38">
        <v>16803047.969999999</v>
      </c>
      <c r="K52" s="38">
        <v>12790000</v>
      </c>
    </row>
    <row r="53" spans="2:11" ht="30">
      <c r="B53" s="35" t="s">
        <v>66</v>
      </c>
      <c r="C53" s="4" t="s">
        <v>177</v>
      </c>
      <c r="D53" s="15" t="s">
        <v>178</v>
      </c>
      <c r="E53" s="10" t="s">
        <v>407</v>
      </c>
      <c r="F53" s="36">
        <v>240</v>
      </c>
      <c r="G53" s="37">
        <f t="shared" si="0"/>
        <v>1.1225969409233361</v>
      </c>
      <c r="H53" s="38">
        <v>231.4</v>
      </c>
      <c r="I53" s="39" t="s">
        <v>283</v>
      </c>
      <c r="J53" s="38">
        <v>21309563.57</v>
      </c>
      <c r="K53" s="38">
        <v>22413000</v>
      </c>
    </row>
    <row r="54" spans="2:11" ht="30">
      <c r="B54" s="35" t="s">
        <v>67</v>
      </c>
      <c r="C54" s="4" t="s">
        <v>177</v>
      </c>
      <c r="D54" s="15" t="s">
        <v>178</v>
      </c>
      <c r="E54" s="10" t="s">
        <v>407</v>
      </c>
      <c r="F54" s="36">
        <v>166</v>
      </c>
      <c r="G54" s="37">
        <f t="shared" si="0"/>
        <v>0.77646288413864073</v>
      </c>
      <c r="H54" s="38">
        <v>106.14</v>
      </c>
      <c r="I54" s="39" t="s">
        <v>283</v>
      </c>
      <c r="J54" s="38">
        <v>25320273.640000001</v>
      </c>
      <c r="K54" s="38">
        <v>25588000</v>
      </c>
    </row>
    <row r="55" spans="2:11" ht="30">
      <c r="B55" s="35" t="s">
        <v>68</v>
      </c>
      <c r="C55" s="4" t="s">
        <v>177</v>
      </c>
      <c r="D55" s="15" t="s">
        <v>178</v>
      </c>
      <c r="E55" s="10" t="s">
        <v>407</v>
      </c>
      <c r="F55" s="36">
        <v>224</v>
      </c>
      <c r="G55" s="37">
        <f t="shared" si="0"/>
        <v>1.0477571448617802</v>
      </c>
      <c r="H55" s="38">
        <v>1696.99</v>
      </c>
      <c r="I55" s="39" t="s">
        <v>283</v>
      </c>
      <c r="J55" s="38">
        <v>26894002.629999999</v>
      </c>
      <c r="K55" s="38">
        <v>32582260.370000001</v>
      </c>
    </row>
    <row r="56" spans="2:11" ht="30">
      <c r="B56" s="35" t="s">
        <v>69</v>
      </c>
      <c r="C56" s="4" t="s">
        <v>177</v>
      </c>
      <c r="D56" s="15" t="s">
        <v>178</v>
      </c>
      <c r="E56" s="10" t="s">
        <v>407</v>
      </c>
      <c r="F56" s="36">
        <v>260</v>
      </c>
      <c r="G56" s="37">
        <f t="shared" si="0"/>
        <v>1.2161466860002805</v>
      </c>
      <c r="H56" s="38">
        <v>143.32</v>
      </c>
      <c r="I56" s="39" t="s">
        <v>283</v>
      </c>
      <c r="J56" s="38">
        <v>29090692.809999999</v>
      </c>
      <c r="K56" s="38">
        <v>31182100</v>
      </c>
    </row>
    <row r="57" spans="2:11" ht="30">
      <c r="B57" s="35" t="s">
        <v>70</v>
      </c>
      <c r="C57" s="4" t="s">
        <v>177</v>
      </c>
      <c r="D57" s="15" t="s">
        <v>178</v>
      </c>
      <c r="E57" s="10" t="s">
        <v>407</v>
      </c>
      <c r="F57" s="36">
        <v>67</v>
      </c>
      <c r="G57" s="37">
        <f t="shared" si="0"/>
        <v>0.31339164600776459</v>
      </c>
      <c r="H57" s="38"/>
      <c r="I57" s="39" t="s">
        <v>283</v>
      </c>
      <c r="J57" s="38">
        <v>13596559</v>
      </c>
      <c r="K57" s="38">
        <v>14362400</v>
      </c>
    </row>
    <row r="58" spans="2:11" ht="30">
      <c r="B58" s="35" t="s">
        <v>71</v>
      </c>
      <c r="C58" s="4" t="s">
        <v>177</v>
      </c>
      <c r="D58" s="15" t="s">
        <v>178</v>
      </c>
      <c r="E58" s="10" t="s">
        <v>407</v>
      </c>
      <c r="F58" s="36">
        <v>205</v>
      </c>
      <c r="G58" s="37">
        <f t="shared" si="0"/>
        <v>0.95888488703868269</v>
      </c>
      <c r="H58" s="38">
        <v>369.07</v>
      </c>
      <c r="I58" s="39" t="s">
        <v>283</v>
      </c>
      <c r="J58" s="38">
        <v>31679590.57</v>
      </c>
      <c r="K58" s="38">
        <v>22804000</v>
      </c>
    </row>
    <row r="59" spans="2:11" ht="30">
      <c r="B59" s="35" t="s">
        <v>72</v>
      </c>
      <c r="C59" s="4" t="s">
        <v>177</v>
      </c>
      <c r="D59" s="15" t="s">
        <v>178</v>
      </c>
      <c r="E59" s="10" t="s">
        <v>407</v>
      </c>
      <c r="F59" s="36">
        <v>152</v>
      </c>
      <c r="G59" s="37">
        <f t="shared" si="0"/>
        <v>0.71097806258477947</v>
      </c>
      <c r="H59" s="38">
        <v>154.32</v>
      </c>
      <c r="I59" s="39" t="s">
        <v>283</v>
      </c>
      <c r="J59" s="38">
        <v>22671920.32</v>
      </c>
      <c r="K59" s="38">
        <v>27222700</v>
      </c>
    </row>
    <row r="60" spans="2:11" ht="30">
      <c r="B60" s="35" t="s">
        <v>73</v>
      </c>
      <c r="C60" s="4" t="s">
        <v>177</v>
      </c>
      <c r="D60" s="15" t="s">
        <v>178</v>
      </c>
      <c r="E60" s="10" t="s">
        <v>407</v>
      </c>
      <c r="F60" s="36">
        <v>84</v>
      </c>
      <c r="G60" s="37">
        <f t="shared" si="0"/>
        <v>0.39290892932316762</v>
      </c>
      <c r="H60" s="38">
        <v>209.83</v>
      </c>
      <c r="I60" s="39" t="s">
        <v>283</v>
      </c>
      <c r="J60" s="38">
        <v>11602082.300000001</v>
      </c>
      <c r="K60" s="38">
        <v>10504000</v>
      </c>
    </row>
    <row r="61" spans="2:11" ht="30">
      <c r="B61" s="35" t="s">
        <v>74</v>
      </c>
      <c r="C61" s="4" t="s">
        <v>177</v>
      </c>
      <c r="D61" s="15" t="s">
        <v>178</v>
      </c>
      <c r="E61" s="10" t="s">
        <v>407</v>
      </c>
      <c r="F61" s="36">
        <v>123</v>
      </c>
      <c r="G61" s="37">
        <f t="shared" si="0"/>
        <v>0.57533093222320963</v>
      </c>
      <c r="H61" s="38">
        <v>157.36000000000001</v>
      </c>
      <c r="I61" s="39" t="s">
        <v>283</v>
      </c>
      <c r="J61" s="38">
        <v>13370948.640000001</v>
      </c>
      <c r="K61" s="38">
        <v>13445000</v>
      </c>
    </row>
    <row r="62" spans="2:11" ht="30">
      <c r="B62" s="35" t="s">
        <v>75</v>
      </c>
      <c r="C62" s="4" t="s">
        <v>177</v>
      </c>
      <c r="D62" s="15" t="s">
        <v>178</v>
      </c>
      <c r="E62" s="10" t="s">
        <v>407</v>
      </c>
      <c r="F62" s="36">
        <v>162</v>
      </c>
      <c r="G62" s="37">
        <f t="shared" si="0"/>
        <v>0.75775293512325181</v>
      </c>
      <c r="H62" s="38">
        <v>652.78</v>
      </c>
      <c r="I62" s="39" t="s">
        <v>283</v>
      </c>
      <c r="J62" s="38">
        <v>24183520.68</v>
      </c>
      <c r="K62" s="38">
        <v>20271000</v>
      </c>
    </row>
    <row r="63" spans="2:11" ht="30">
      <c r="B63" s="35" t="s">
        <v>76</v>
      </c>
      <c r="C63" s="4" t="s">
        <v>177</v>
      </c>
      <c r="D63" s="15" t="s">
        <v>178</v>
      </c>
      <c r="E63" s="10" t="s">
        <v>407</v>
      </c>
      <c r="F63" s="36">
        <v>146</v>
      </c>
      <c r="G63" s="37">
        <f t="shared" si="0"/>
        <v>0.68291313906169604</v>
      </c>
      <c r="H63" s="38">
        <v>215.96</v>
      </c>
      <c r="I63" s="39" t="s">
        <v>283</v>
      </c>
      <c r="J63" s="38">
        <v>22941252.5</v>
      </c>
      <c r="K63" s="38">
        <v>20045000</v>
      </c>
    </row>
    <row r="64" spans="2:11" ht="30">
      <c r="B64" s="35" t="s">
        <v>77</v>
      </c>
      <c r="C64" s="4" t="s">
        <v>177</v>
      </c>
      <c r="D64" s="15" t="s">
        <v>178</v>
      </c>
      <c r="E64" s="10" t="s">
        <v>407</v>
      </c>
      <c r="F64" s="36">
        <v>136</v>
      </c>
      <c r="G64" s="37">
        <f t="shared" si="0"/>
        <v>0.63613826652322369</v>
      </c>
      <c r="H64" s="38">
        <v>396.95</v>
      </c>
      <c r="I64" s="39" t="s">
        <v>283</v>
      </c>
      <c r="J64" s="38">
        <v>16290151.17</v>
      </c>
      <c r="K64" s="38">
        <v>15697511.390000001</v>
      </c>
    </row>
    <row r="65" spans="2:11" ht="30">
      <c r="B65" s="35" t="s">
        <v>78</v>
      </c>
      <c r="C65" s="4" t="s">
        <v>177</v>
      </c>
      <c r="D65" s="15" t="s">
        <v>178</v>
      </c>
      <c r="E65" s="10" t="s">
        <v>407</v>
      </c>
      <c r="F65" s="36">
        <v>152</v>
      </c>
      <c r="G65" s="37">
        <f t="shared" si="0"/>
        <v>0.71097806258477947</v>
      </c>
      <c r="H65" s="38">
        <v>170.34</v>
      </c>
      <c r="I65" s="39" t="s">
        <v>283</v>
      </c>
      <c r="J65" s="38">
        <v>15083560.75</v>
      </c>
      <c r="K65" s="38">
        <v>13633795.5</v>
      </c>
    </row>
    <row r="66" spans="2:11" ht="30">
      <c r="B66" s="35" t="s">
        <v>79</v>
      </c>
      <c r="C66" s="4" t="s">
        <v>177</v>
      </c>
      <c r="D66" s="15" t="s">
        <v>178</v>
      </c>
      <c r="E66" s="10" t="s">
        <v>407</v>
      </c>
      <c r="F66" s="36">
        <v>65</v>
      </c>
      <c r="G66" s="37">
        <f t="shared" si="0"/>
        <v>0.30403667150007013</v>
      </c>
      <c r="H66" s="38">
        <v>0</v>
      </c>
      <c r="I66" s="39" t="s">
        <v>283</v>
      </c>
      <c r="J66" s="38">
        <v>9550512.3300000001</v>
      </c>
      <c r="K66" s="38">
        <v>4728000</v>
      </c>
    </row>
    <row r="67" spans="2:11" ht="30">
      <c r="B67" s="35" t="s">
        <v>80</v>
      </c>
      <c r="C67" s="4" t="s">
        <v>177</v>
      </c>
      <c r="D67" s="15" t="s">
        <v>178</v>
      </c>
      <c r="E67" s="10" t="s">
        <v>407</v>
      </c>
      <c r="F67" s="36">
        <v>68</v>
      </c>
      <c r="G67" s="37">
        <f t="shared" si="0"/>
        <v>0.31806913326161185</v>
      </c>
      <c r="H67" s="38">
        <v>41.65</v>
      </c>
      <c r="I67" s="39" t="s">
        <v>283</v>
      </c>
      <c r="J67" s="38">
        <v>14137079.09</v>
      </c>
      <c r="K67" s="38">
        <v>6323000</v>
      </c>
    </row>
    <row r="68" spans="2:11" ht="30">
      <c r="B68" s="35" t="s">
        <v>81</v>
      </c>
      <c r="C68" s="4" t="s">
        <v>177</v>
      </c>
      <c r="D68" s="15" t="s">
        <v>178</v>
      </c>
      <c r="E68" s="10" t="s">
        <v>407</v>
      </c>
      <c r="F68" s="36">
        <v>318</v>
      </c>
      <c r="G68" s="37">
        <f t="shared" si="0"/>
        <v>1.4874409467234202</v>
      </c>
      <c r="H68" s="38">
        <v>608.97</v>
      </c>
      <c r="I68" s="39" t="s">
        <v>283</v>
      </c>
      <c r="J68" s="38">
        <v>33634961.020000003</v>
      </c>
      <c r="K68" s="38">
        <v>29697000</v>
      </c>
    </row>
    <row r="69" spans="2:11" ht="30">
      <c r="B69" s="35" t="s">
        <v>82</v>
      </c>
      <c r="C69" s="4" t="s">
        <v>177</v>
      </c>
      <c r="D69" s="15" t="s">
        <v>178</v>
      </c>
      <c r="E69" s="10" t="s">
        <v>407</v>
      </c>
      <c r="F69" s="36">
        <v>90</v>
      </c>
      <c r="G69" s="37">
        <f t="shared" si="0"/>
        <v>0.420973852846251</v>
      </c>
      <c r="H69" s="38">
        <v>115.77</v>
      </c>
      <c r="I69" s="39" t="s">
        <v>283</v>
      </c>
      <c r="J69" s="38">
        <v>14390021.51</v>
      </c>
      <c r="K69" s="38">
        <v>8757770.9199999999</v>
      </c>
    </row>
    <row r="70" spans="2:11" ht="30">
      <c r="B70" s="35" t="s">
        <v>83</v>
      </c>
      <c r="C70" s="4" t="s">
        <v>177</v>
      </c>
      <c r="D70" s="15" t="s">
        <v>178</v>
      </c>
      <c r="E70" s="10" t="s">
        <v>407</v>
      </c>
      <c r="F70" s="36">
        <v>104</v>
      </c>
      <c r="G70" s="37">
        <f t="shared" si="0"/>
        <v>0.48645867440011226</v>
      </c>
      <c r="H70" s="38">
        <v>57.77</v>
      </c>
      <c r="I70" s="39" t="s">
        <v>283</v>
      </c>
      <c r="J70" s="38">
        <v>12675962.619999999</v>
      </c>
      <c r="K70" s="38">
        <v>9864000</v>
      </c>
    </row>
    <row r="71" spans="2:11" ht="30">
      <c r="B71" s="35" t="s">
        <v>84</v>
      </c>
      <c r="C71" s="4" t="s">
        <v>177</v>
      </c>
      <c r="D71" s="15" t="s">
        <v>178</v>
      </c>
      <c r="E71" s="10" t="s">
        <v>407</v>
      </c>
      <c r="F71" s="36">
        <v>129</v>
      </c>
      <c r="G71" s="37">
        <f t="shared" si="0"/>
        <v>0.60339585574629306</v>
      </c>
      <c r="H71" s="38">
        <v>89.45</v>
      </c>
      <c r="I71" s="39" t="s">
        <v>283</v>
      </c>
      <c r="J71" s="38">
        <v>15172329.24</v>
      </c>
      <c r="K71" s="38">
        <v>14437999.119999999</v>
      </c>
    </row>
    <row r="72" spans="2:11" ht="30">
      <c r="B72" s="35" t="s">
        <v>85</v>
      </c>
      <c r="C72" s="4" t="s">
        <v>177</v>
      </c>
      <c r="D72" s="15" t="s">
        <v>178</v>
      </c>
      <c r="E72" s="10" t="s">
        <v>407</v>
      </c>
      <c r="F72" s="36">
        <v>109</v>
      </c>
      <c r="G72" s="37">
        <f t="shared" si="0"/>
        <v>0.50984611066934837</v>
      </c>
      <c r="H72" s="38">
        <v>210.44</v>
      </c>
      <c r="I72" s="39" t="s">
        <v>283</v>
      </c>
      <c r="J72" s="38">
        <v>14155759.52</v>
      </c>
      <c r="K72" s="38">
        <v>14052766.49</v>
      </c>
    </row>
    <row r="73" spans="2:11" ht="30">
      <c r="B73" s="35" t="s">
        <v>86</v>
      </c>
      <c r="C73" s="4" t="s">
        <v>177</v>
      </c>
      <c r="D73" s="15" t="s">
        <v>178</v>
      </c>
      <c r="E73" s="10" t="s">
        <v>407</v>
      </c>
      <c r="F73" s="36">
        <v>105</v>
      </c>
      <c r="G73" s="37">
        <f t="shared" si="0"/>
        <v>0.49113616165395951</v>
      </c>
      <c r="H73" s="38">
        <v>338.48</v>
      </c>
      <c r="I73" s="39" t="s">
        <v>283</v>
      </c>
      <c r="J73" s="38">
        <v>17494384.82</v>
      </c>
      <c r="K73" s="38">
        <v>16808158.280000001</v>
      </c>
    </row>
    <row r="74" spans="2:11" ht="30">
      <c r="B74" s="35" t="s">
        <v>87</v>
      </c>
      <c r="C74" s="4" t="s">
        <v>177</v>
      </c>
      <c r="D74" s="15" t="s">
        <v>178</v>
      </c>
      <c r="E74" s="10" t="s">
        <v>407</v>
      </c>
      <c r="F74" s="36">
        <v>77</v>
      </c>
      <c r="G74" s="37">
        <f t="shared" si="0"/>
        <v>0.36016651854623694</v>
      </c>
      <c r="H74" s="38">
        <v>0</v>
      </c>
      <c r="I74" s="39" t="s">
        <v>283</v>
      </c>
      <c r="J74" s="38">
        <v>17977831.82</v>
      </c>
      <c r="K74" s="38">
        <v>12616000</v>
      </c>
    </row>
    <row r="75" spans="2:11" ht="30">
      <c r="B75" s="35" t="s">
        <v>88</v>
      </c>
      <c r="C75" s="4" t="s">
        <v>177</v>
      </c>
      <c r="D75" s="15" t="s">
        <v>178</v>
      </c>
      <c r="E75" s="10" t="s">
        <v>407</v>
      </c>
      <c r="F75" s="36">
        <v>150</v>
      </c>
      <c r="G75" s="37">
        <f t="shared" si="0"/>
        <v>0.70162308807708496</v>
      </c>
      <c r="H75" s="38">
        <v>226.06</v>
      </c>
      <c r="I75" s="39" t="s">
        <v>283</v>
      </c>
      <c r="J75" s="38">
        <v>21553221.800000001</v>
      </c>
      <c r="K75" s="38">
        <v>17581000</v>
      </c>
    </row>
    <row r="76" spans="2:11" ht="30">
      <c r="B76" s="35" t="s">
        <v>89</v>
      </c>
      <c r="C76" s="4" t="s">
        <v>177</v>
      </c>
      <c r="D76" s="15" t="s">
        <v>178</v>
      </c>
      <c r="E76" s="10" t="s">
        <v>407</v>
      </c>
      <c r="F76" s="36">
        <v>60</v>
      </c>
      <c r="G76" s="37">
        <f t="shared" si="0"/>
        <v>0.28064923523083402</v>
      </c>
      <c r="H76" s="38">
        <v>122.29</v>
      </c>
      <c r="I76" s="39" t="s">
        <v>283</v>
      </c>
      <c r="J76" s="38">
        <v>13129333.720000001</v>
      </c>
      <c r="K76" s="38">
        <v>15534533.17</v>
      </c>
    </row>
    <row r="77" spans="2:11" ht="30">
      <c r="B77" s="35" t="s">
        <v>90</v>
      </c>
      <c r="C77" s="4" t="s">
        <v>177</v>
      </c>
      <c r="D77" s="15" t="s">
        <v>178</v>
      </c>
      <c r="E77" s="10" t="s">
        <v>407</v>
      </c>
      <c r="F77" s="36">
        <v>111</v>
      </c>
      <c r="G77" s="37">
        <f t="shared" si="0"/>
        <v>0.51920108517704289</v>
      </c>
      <c r="H77" s="38">
        <v>86.47</v>
      </c>
      <c r="I77" s="39" t="s">
        <v>283</v>
      </c>
      <c r="J77" s="38">
        <v>13556590.41</v>
      </c>
      <c r="K77" s="38">
        <v>11502054.4</v>
      </c>
    </row>
    <row r="78" spans="2:11" ht="30">
      <c r="B78" s="35" t="s">
        <v>91</v>
      </c>
      <c r="C78" s="4" t="s">
        <v>177</v>
      </c>
      <c r="D78" s="15" t="s">
        <v>178</v>
      </c>
      <c r="E78" s="10" t="s">
        <v>407</v>
      </c>
      <c r="F78" s="36">
        <v>143</v>
      </c>
      <c r="G78" s="37">
        <f t="shared" si="0"/>
        <v>0.66888067730015432</v>
      </c>
      <c r="H78" s="38">
        <v>93.46</v>
      </c>
      <c r="I78" s="39" t="s">
        <v>283</v>
      </c>
      <c r="J78" s="38">
        <v>22122015.109999999</v>
      </c>
      <c r="K78" s="38">
        <v>17605668.039999999</v>
      </c>
    </row>
    <row r="79" spans="2:11" ht="30">
      <c r="B79" s="35" t="s">
        <v>92</v>
      </c>
      <c r="C79" s="4" t="s">
        <v>177</v>
      </c>
      <c r="D79" s="15" t="s">
        <v>178</v>
      </c>
      <c r="E79" s="10" t="s">
        <v>407</v>
      </c>
      <c r="F79" s="36">
        <v>137</v>
      </c>
      <c r="G79" s="37">
        <f t="shared" si="0"/>
        <v>0.6408157537770709</v>
      </c>
      <c r="H79" s="38">
        <v>236.48</v>
      </c>
      <c r="I79" s="39" t="s">
        <v>283</v>
      </c>
      <c r="J79" s="38">
        <v>15884316.08</v>
      </c>
      <c r="K79" s="38">
        <v>15270100</v>
      </c>
    </row>
    <row r="80" spans="2:11" ht="30">
      <c r="B80" s="35" t="s">
        <v>93</v>
      </c>
      <c r="C80" s="4" t="s">
        <v>177</v>
      </c>
      <c r="D80" s="15" t="s">
        <v>178</v>
      </c>
      <c r="E80" s="10" t="s">
        <v>407</v>
      </c>
      <c r="F80" s="36">
        <v>135</v>
      </c>
      <c r="G80" s="37">
        <f t="shared" si="0"/>
        <v>0.63146077926937649</v>
      </c>
      <c r="H80" s="38">
        <v>25.95</v>
      </c>
      <c r="I80" s="39" t="s">
        <v>283</v>
      </c>
      <c r="J80" s="38">
        <v>24068681.920000002</v>
      </c>
      <c r="K80" s="38">
        <v>22910200</v>
      </c>
    </row>
    <row r="81" spans="2:11" ht="30">
      <c r="B81" s="35" t="s">
        <v>94</v>
      </c>
      <c r="C81" s="4" t="s">
        <v>177</v>
      </c>
      <c r="D81" s="15" t="s">
        <v>178</v>
      </c>
      <c r="E81" s="10" t="s">
        <v>407</v>
      </c>
      <c r="F81" s="36">
        <v>238</v>
      </c>
      <c r="G81" s="37">
        <f t="shared" si="0"/>
        <v>1.1132419664156414</v>
      </c>
      <c r="H81" s="38">
        <v>354.38</v>
      </c>
      <c r="I81" s="39" t="s">
        <v>283</v>
      </c>
      <c r="J81" s="38">
        <v>22522751.09</v>
      </c>
      <c r="K81" s="38">
        <v>30868000</v>
      </c>
    </row>
    <row r="82" spans="2:11" ht="30">
      <c r="B82" s="35" t="s">
        <v>95</v>
      </c>
      <c r="C82" s="4" t="s">
        <v>177</v>
      </c>
      <c r="D82" s="15" t="s">
        <v>178</v>
      </c>
      <c r="E82" s="10" t="s">
        <v>407</v>
      </c>
      <c r="F82" s="36">
        <v>80</v>
      </c>
      <c r="G82" s="37">
        <f t="shared" si="0"/>
        <v>0.37419898030777871</v>
      </c>
      <c r="H82" s="38">
        <v>186.15</v>
      </c>
      <c r="I82" s="39" t="s">
        <v>283</v>
      </c>
      <c r="J82" s="38">
        <v>13633817.960000001</v>
      </c>
      <c r="K82" s="38">
        <v>10473000</v>
      </c>
    </row>
    <row r="83" spans="2:11" ht="30">
      <c r="B83" s="35" t="s">
        <v>96</v>
      </c>
      <c r="C83" s="4" t="s">
        <v>177</v>
      </c>
      <c r="D83" s="15" t="s">
        <v>178</v>
      </c>
      <c r="E83" s="10" t="s">
        <v>407</v>
      </c>
      <c r="F83" s="36">
        <v>128</v>
      </c>
      <c r="G83" s="37">
        <f t="shared" si="0"/>
        <v>0.59871836849244586</v>
      </c>
      <c r="H83" s="38">
        <v>278.58</v>
      </c>
      <c r="I83" s="39" t="s">
        <v>283</v>
      </c>
      <c r="J83" s="38">
        <v>17660461.940000001</v>
      </c>
      <c r="K83" s="38">
        <v>19975000</v>
      </c>
    </row>
    <row r="84" spans="2:11" ht="30">
      <c r="B84" s="35" t="s">
        <v>97</v>
      </c>
      <c r="C84" s="4" t="s">
        <v>177</v>
      </c>
      <c r="D84" s="15" t="s">
        <v>178</v>
      </c>
      <c r="E84" s="10" t="s">
        <v>407</v>
      </c>
      <c r="F84" s="36">
        <v>147</v>
      </c>
      <c r="G84" s="37">
        <f t="shared" si="0"/>
        <v>0.68759062631554324</v>
      </c>
      <c r="H84" s="38">
        <v>631.85</v>
      </c>
      <c r="I84" s="39" t="s">
        <v>283</v>
      </c>
      <c r="J84" s="38">
        <v>29076412.579999998</v>
      </c>
      <c r="K84" s="38">
        <v>23074500</v>
      </c>
    </row>
    <row r="85" spans="2:11" ht="30">
      <c r="B85" s="35" t="s">
        <v>98</v>
      </c>
      <c r="C85" s="4" t="s">
        <v>177</v>
      </c>
      <c r="D85" s="15" t="s">
        <v>178</v>
      </c>
      <c r="E85" s="10" t="s">
        <v>407</v>
      </c>
      <c r="F85" s="36">
        <v>114</v>
      </c>
      <c r="G85" s="37">
        <f t="shared" si="0"/>
        <v>0.5332335469385846</v>
      </c>
      <c r="H85" s="38">
        <v>676.93</v>
      </c>
      <c r="I85" s="39" t="s">
        <v>283</v>
      </c>
      <c r="J85" s="38">
        <v>16413593.300000001</v>
      </c>
      <c r="K85" s="38">
        <v>19198000</v>
      </c>
    </row>
    <row r="86" spans="2:11" ht="30">
      <c r="B86" s="35" t="s">
        <v>99</v>
      </c>
      <c r="C86" s="4" t="s">
        <v>177</v>
      </c>
      <c r="D86" s="15" t="s">
        <v>178</v>
      </c>
      <c r="E86" s="10" t="s">
        <v>407</v>
      </c>
      <c r="F86" s="36">
        <v>231</v>
      </c>
      <c r="G86" s="37">
        <f t="shared" si="0"/>
        <v>1.0804995556387109</v>
      </c>
      <c r="H86" s="38">
        <v>239.55</v>
      </c>
      <c r="I86" s="39" t="s">
        <v>283</v>
      </c>
      <c r="J86" s="38">
        <v>24554480.609999999</v>
      </c>
      <c r="K86" s="38">
        <v>29509000</v>
      </c>
    </row>
    <row r="87" spans="2:11" ht="30">
      <c r="B87" s="35" t="s">
        <v>100</v>
      </c>
      <c r="C87" s="4" t="s">
        <v>177</v>
      </c>
      <c r="D87" s="15" t="s">
        <v>178</v>
      </c>
      <c r="E87" s="10" t="s">
        <v>407</v>
      </c>
      <c r="F87" s="36">
        <v>135</v>
      </c>
      <c r="G87" s="37">
        <f t="shared" si="0"/>
        <v>0.63146077926937649</v>
      </c>
      <c r="H87" s="38">
        <v>319.56</v>
      </c>
      <c r="I87" s="39" t="s">
        <v>283</v>
      </c>
      <c r="J87" s="38">
        <v>17854867.789999999</v>
      </c>
      <c r="K87" s="38">
        <v>12333347.01</v>
      </c>
    </row>
    <row r="88" spans="2:11" ht="30">
      <c r="B88" s="35" t="s">
        <v>101</v>
      </c>
      <c r="C88" s="4" t="s">
        <v>177</v>
      </c>
      <c r="D88" s="15" t="s">
        <v>178</v>
      </c>
      <c r="E88" s="10" t="s">
        <v>407</v>
      </c>
      <c r="F88" s="36">
        <v>121</v>
      </c>
      <c r="G88" s="37">
        <f t="shared" si="0"/>
        <v>0.56597595771551523</v>
      </c>
      <c r="H88" s="38">
        <v>1010.13</v>
      </c>
      <c r="I88" s="39" t="s">
        <v>283</v>
      </c>
      <c r="J88" s="38">
        <v>16843967.370000001</v>
      </c>
      <c r="K88" s="38">
        <v>15744100</v>
      </c>
    </row>
    <row r="89" spans="2:11" ht="30">
      <c r="B89" s="35" t="s">
        <v>102</v>
      </c>
      <c r="C89" s="4" t="s">
        <v>177</v>
      </c>
      <c r="D89" s="15" t="s">
        <v>178</v>
      </c>
      <c r="E89" s="10" t="s">
        <v>407</v>
      </c>
      <c r="F89" s="36">
        <v>95</v>
      </c>
      <c r="G89" s="37">
        <f t="shared" si="0"/>
        <v>0.44436128911548717</v>
      </c>
      <c r="H89" s="38">
        <v>163.03</v>
      </c>
      <c r="I89" s="39" t="s">
        <v>283</v>
      </c>
      <c r="J89" s="38">
        <v>16480324.619999999</v>
      </c>
      <c r="K89" s="38">
        <v>13468700</v>
      </c>
    </row>
    <row r="90" spans="2:11" ht="30">
      <c r="B90" s="35" t="s">
        <v>103</v>
      </c>
      <c r="C90" s="4" t="s">
        <v>177</v>
      </c>
      <c r="D90" s="15" t="s">
        <v>178</v>
      </c>
      <c r="E90" s="10" t="s">
        <v>407</v>
      </c>
      <c r="F90" s="36">
        <v>80</v>
      </c>
      <c r="G90" s="37">
        <f t="shared" si="0"/>
        <v>0.37419898030777871</v>
      </c>
      <c r="H90" s="38">
        <v>49.74</v>
      </c>
      <c r="I90" s="39" t="s">
        <v>283</v>
      </c>
      <c r="J90" s="38">
        <v>12264457.189999999</v>
      </c>
      <c r="K90" s="38">
        <v>9618628.6899999995</v>
      </c>
    </row>
    <row r="91" spans="2:11" ht="30">
      <c r="B91" s="35" t="s">
        <v>104</v>
      </c>
      <c r="C91" s="4" t="s">
        <v>177</v>
      </c>
      <c r="D91" s="15" t="s">
        <v>178</v>
      </c>
      <c r="E91" s="10" t="s">
        <v>407</v>
      </c>
      <c r="F91" s="36">
        <v>59</v>
      </c>
      <c r="G91" s="37">
        <f t="shared" si="0"/>
        <v>0.27597174797698676</v>
      </c>
      <c r="H91" s="38">
        <v>352.87</v>
      </c>
      <c r="I91" s="39" t="s">
        <v>283</v>
      </c>
      <c r="J91" s="38">
        <v>19292108.670000002</v>
      </c>
      <c r="K91" s="38">
        <v>16056461.58</v>
      </c>
    </row>
    <row r="92" spans="2:11" ht="30">
      <c r="B92" s="35" t="s">
        <v>105</v>
      </c>
      <c r="C92" s="4" t="s">
        <v>177</v>
      </c>
      <c r="D92" s="15" t="s">
        <v>178</v>
      </c>
      <c r="E92" s="10" t="s">
        <v>407</v>
      </c>
      <c r="F92" s="36">
        <v>71</v>
      </c>
      <c r="G92" s="37">
        <f t="shared" si="0"/>
        <v>0.33210159502315356</v>
      </c>
      <c r="H92" s="38">
        <v>296.20999999999998</v>
      </c>
      <c r="I92" s="39" t="s">
        <v>283</v>
      </c>
      <c r="J92" s="38">
        <v>12831091.51</v>
      </c>
      <c r="K92" s="38">
        <v>14458200</v>
      </c>
    </row>
    <row r="93" spans="2:11" ht="31.5">
      <c r="B93" s="35" t="s">
        <v>106</v>
      </c>
      <c r="C93" s="4" t="s">
        <v>177</v>
      </c>
      <c r="D93" s="15" t="s">
        <v>178</v>
      </c>
      <c r="E93" s="10" t="s">
        <v>407</v>
      </c>
      <c r="F93" s="36">
        <v>115</v>
      </c>
      <c r="G93" s="37">
        <f t="shared" si="0"/>
        <v>0.5379110341924318</v>
      </c>
      <c r="H93" s="38">
        <v>72.37</v>
      </c>
      <c r="I93" s="39" t="s">
        <v>283</v>
      </c>
      <c r="J93" s="38">
        <v>9993816.6500000004</v>
      </c>
      <c r="K93" s="38">
        <v>6381152.9900000002</v>
      </c>
    </row>
    <row r="94" spans="2:11" ht="30">
      <c r="B94" s="35" t="s">
        <v>107</v>
      </c>
      <c r="C94" s="4" t="s">
        <v>177</v>
      </c>
      <c r="D94" s="15" t="s">
        <v>178</v>
      </c>
      <c r="E94" s="10" t="s">
        <v>407</v>
      </c>
      <c r="F94" s="36">
        <v>143</v>
      </c>
      <c r="G94" s="37">
        <f t="shared" si="0"/>
        <v>0.66888067730015432</v>
      </c>
      <c r="H94" s="38">
        <v>300.27999999999997</v>
      </c>
      <c r="I94" s="39" t="s">
        <v>283</v>
      </c>
      <c r="J94" s="38">
        <v>17230996.199999999</v>
      </c>
      <c r="K94" s="38">
        <v>20161529.050000001</v>
      </c>
    </row>
    <row r="95" spans="2:11" ht="30">
      <c r="B95" s="35" t="s">
        <v>108</v>
      </c>
      <c r="C95" s="4" t="s">
        <v>177</v>
      </c>
      <c r="D95" s="15" t="s">
        <v>178</v>
      </c>
      <c r="E95" s="10" t="s">
        <v>407</v>
      </c>
      <c r="F95" s="36">
        <v>65</v>
      </c>
      <c r="G95" s="37">
        <f t="shared" si="0"/>
        <v>0.30403667150007013</v>
      </c>
      <c r="H95" s="38">
        <v>11.54</v>
      </c>
      <c r="I95" s="39" t="s">
        <v>283</v>
      </c>
      <c r="J95" s="38">
        <v>5991143.7599999998</v>
      </c>
      <c r="K95" s="38">
        <v>3365538.42</v>
      </c>
    </row>
    <row r="96" spans="2:11" ht="30">
      <c r="B96" s="35" t="s">
        <v>109</v>
      </c>
      <c r="C96" s="4" t="s">
        <v>177</v>
      </c>
      <c r="D96" s="15" t="s">
        <v>178</v>
      </c>
      <c r="E96" s="10" t="s">
        <v>407</v>
      </c>
      <c r="F96" s="36">
        <v>177</v>
      </c>
      <c r="G96" s="37">
        <f t="shared" si="0"/>
        <v>0.82791524393096028</v>
      </c>
      <c r="H96" s="38">
        <v>349.55</v>
      </c>
      <c r="I96" s="39" t="s">
        <v>283</v>
      </c>
      <c r="J96" s="38">
        <v>28840048.510000002</v>
      </c>
      <c r="K96" s="38">
        <v>28659915.59</v>
      </c>
    </row>
    <row r="97" spans="2:11" ht="30">
      <c r="B97" s="35" t="s">
        <v>110</v>
      </c>
      <c r="C97" s="4" t="s">
        <v>177</v>
      </c>
      <c r="D97" s="15" t="s">
        <v>178</v>
      </c>
      <c r="E97" s="10" t="s">
        <v>407</v>
      </c>
      <c r="F97" s="36">
        <v>84</v>
      </c>
      <c r="G97" s="37">
        <f t="shared" si="0"/>
        <v>0.39290892932316762</v>
      </c>
      <c r="H97" s="38">
        <v>0</v>
      </c>
      <c r="I97" s="39" t="s">
        <v>283</v>
      </c>
      <c r="J97" s="38">
        <v>7507292.8600000003</v>
      </c>
      <c r="K97" s="38">
        <v>4854323.47</v>
      </c>
    </row>
    <row r="98" spans="2:11" ht="30">
      <c r="B98" s="35" t="s">
        <v>111</v>
      </c>
      <c r="C98" s="4" t="s">
        <v>177</v>
      </c>
      <c r="D98" s="15" t="s">
        <v>178</v>
      </c>
      <c r="E98" s="10" t="s">
        <v>407</v>
      </c>
      <c r="F98" s="36">
        <v>78</v>
      </c>
      <c r="G98" s="37">
        <f t="shared" si="0"/>
        <v>0.36484400580008419</v>
      </c>
      <c r="H98" s="38">
        <v>332.56</v>
      </c>
      <c r="I98" s="39" t="s">
        <v>283</v>
      </c>
      <c r="J98" s="38">
        <v>16729171.869999999</v>
      </c>
      <c r="K98" s="38">
        <v>13598379.34</v>
      </c>
    </row>
    <row r="99" spans="2:11" ht="30">
      <c r="B99" s="35" t="s">
        <v>112</v>
      </c>
      <c r="C99" s="4" t="s">
        <v>177</v>
      </c>
      <c r="D99" s="15" t="s">
        <v>178</v>
      </c>
      <c r="E99" s="10" t="s">
        <v>407</v>
      </c>
      <c r="F99" s="36">
        <v>58</v>
      </c>
      <c r="G99" s="37">
        <f t="shared" si="0"/>
        <v>0.2712942607231395</v>
      </c>
      <c r="H99" s="38">
        <v>38.520000000000003</v>
      </c>
      <c r="I99" s="39" t="s">
        <v>283</v>
      </c>
      <c r="J99" s="38">
        <v>17630049.210000001</v>
      </c>
      <c r="K99" s="38">
        <v>18357509.100000001</v>
      </c>
    </row>
    <row r="100" spans="2:11" ht="30">
      <c r="B100" s="35" t="s">
        <v>113</v>
      </c>
      <c r="C100" s="4" t="s">
        <v>177</v>
      </c>
      <c r="D100" s="15" t="s">
        <v>178</v>
      </c>
      <c r="E100" s="10" t="s">
        <v>407</v>
      </c>
      <c r="F100" s="36">
        <v>120</v>
      </c>
      <c r="G100" s="37">
        <f t="shared" si="0"/>
        <v>0.56129847046166803</v>
      </c>
      <c r="H100" s="38">
        <v>176.16</v>
      </c>
      <c r="I100" s="39" t="s">
        <v>283</v>
      </c>
      <c r="J100" s="38">
        <v>16718025.01</v>
      </c>
      <c r="K100" s="38">
        <v>16505700</v>
      </c>
    </row>
    <row r="101" spans="2:11" ht="30">
      <c r="B101" s="35" t="s">
        <v>114</v>
      </c>
      <c r="C101" s="4" t="s">
        <v>177</v>
      </c>
      <c r="D101" s="15" t="s">
        <v>178</v>
      </c>
      <c r="E101" s="10" t="s">
        <v>407</v>
      </c>
      <c r="F101" s="36">
        <v>212</v>
      </c>
      <c r="G101" s="37">
        <f t="shared" si="0"/>
        <v>0.99162729781561343</v>
      </c>
      <c r="H101" s="38">
        <v>456.92</v>
      </c>
      <c r="I101" s="39" t="s">
        <v>283</v>
      </c>
      <c r="J101" s="38">
        <v>33825569.890000001</v>
      </c>
      <c r="K101" s="38">
        <v>38311100</v>
      </c>
    </row>
    <row r="102" spans="2:11" ht="30">
      <c r="B102" s="35" t="s">
        <v>115</v>
      </c>
      <c r="C102" s="4" t="s">
        <v>177</v>
      </c>
      <c r="D102" s="15" t="s">
        <v>178</v>
      </c>
      <c r="E102" s="10" t="s">
        <v>407</v>
      </c>
      <c r="F102" s="36">
        <v>101</v>
      </c>
      <c r="G102" s="37">
        <f t="shared" si="0"/>
        <v>0.47242621263857054</v>
      </c>
      <c r="H102" s="38">
        <v>108.65</v>
      </c>
      <c r="I102" s="39" t="s">
        <v>283</v>
      </c>
      <c r="J102" s="38">
        <v>13922018.789999999</v>
      </c>
      <c r="K102" s="38">
        <v>14146000</v>
      </c>
    </row>
    <row r="103" spans="2:11" ht="30">
      <c r="B103" s="35" t="s">
        <v>116</v>
      </c>
      <c r="C103" s="4" t="s">
        <v>177</v>
      </c>
      <c r="D103" s="15" t="s">
        <v>178</v>
      </c>
      <c r="E103" s="10" t="s">
        <v>407</v>
      </c>
      <c r="F103" s="36">
        <v>76</v>
      </c>
      <c r="G103" s="37">
        <f t="shared" si="0"/>
        <v>0.35548903129238973</v>
      </c>
      <c r="H103" s="38">
        <v>50.35</v>
      </c>
      <c r="I103" s="39" t="s">
        <v>283</v>
      </c>
      <c r="J103" s="38">
        <v>19191430.829999998</v>
      </c>
      <c r="K103" s="38">
        <v>17384000</v>
      </c>
    </row>
    <row r="104" spans="2:11" ht="30">
      <c r="B104" s="35" t="s">
        <v>117</v>
      </c>
      <c r="C104" s="4" t="s">
        <v>177</v>
      </c>
      <c r="D104" s="15" t="s">
        <v>178</v>
      </c>
      <c r="E104" s="10" t="s">
        <v>407</v>
      </c>
      <c r="F104" s="36">
        <v>76</v>
      </c>
      <c r="G104" s="37">
        <f t="shared" si="0"/>
        <v>0.35548903129238973</v>
      </c>
      <c r="H104" s="38">
        <v>219.88</v>
      </c>
      <c r="I104" s="39" t="s">
        <v>283</v>
      </c>
      <c r="J104" s="38">
        <v>14851547.68</v>
      </c>
      <c r="K104" s="38">
        <v>14759400</v>
      </c>
    </row>
    <row r="105" spans="2:11" ht="30">
      <c r="B105" s="35" t="s">
        <v>118</v>
      </c>
      <c r="C105" s="4" t="s">
        <v>177</v>
      </c>
      <c r="D105" s="15" t="s">
        <v>178</v>
      </c>
      <c r="E105" s="10" t="s">
        <v>407</v>
      </c>
      <c r="F105" s="36">
        <v>99</v>
      </c>
      <c r="G105" s="37">
        <f t="shared" si="0"/>
        <v>0.46307123813087608</v>
      </c>
      <c r="H105" s="38">
        <v>171.56</v>
      </c>
      <c r="I105" s="39" t="s">
        <v>283</v>
      </c>
      <c r="J105" s="38">
        <v>16798950.010000002</v>
      </c>
      <c r="K105" s="38">
        <v>15635161.24</v>
      </c>
    </row>
    <row r="106" spans="2:11" ht="30">
      <c r="B106" s="35" t="s">
        <v>119</v>
      </c>
      <c r="C106" s="4" t="s">
        <v>177</v>
      </c>
      <c r="D106" s="15" t="s">
        <v>178</v>
      </c>
      <c r="E106" s="10" t="s">
        <v>407</v>
      </c>
      <c r="F106" s="36">
        <v>51</v>
      </c>
      <c r="G106" s="37">
        <f t="shared" si="0"/>
        <v>0.2385518499462089</v>
      </c>
      <c r="H106" s="38">
        <v>34.51</v>
      </c>
      <c r="I106" s="39" t="s">
        <v>283</v>
      </c>
      <c r="J106" s="38">
        <v>8609744.8399999999</v>
      </c>
      <c r="K106" s="38">
        <v>8033738.7599999998</v>
      </c>
    </row>
    <row r="107" spans="2:11" ht="30">
      <c r="B107" s="35" t="s">
        <v>120</v>
      </c>
      <c r="C107" s="4" t="s">
        <v>177</v>
      </c>
      <c r="D107" s="15" t="s">
        <v>178</v>
      </c>
      <c r="E107" s="10" t="s">
        <v>407</v>
      </c>
      <c r="F107" s="36">
        <v>56</v>
      </c>
      <c r="G107" s="37">
        <f t="shared" si="0"/>
        <v>0.26193928621544504</v>
      </c>
      <c r="H107" s="38">
        <v>230.87</v>
      </c>
      <c r="I107" s="39" t="s">
        <v>283</v>
      </c>
      <c r="J107" s="40">
        <v>16140805.08</v>
      </c>
      <c r="K107" s="41">
        <v>13704322.24</v>
      </c>
    </row>
    <row r="108" spans="2:11" ht="30">
      <c r="B108" s="35" t="s">
        <v>121</v>
      </c>
      <c r="C108" s="4" t="s">
        <v>177</v>
      </c>
      <c r="D108" s="15" t="s">
        <v>178</v>
      </c>
      <c r="E108" s="10" t="s">
        <v>407</v>
      </c>
      <c r="F108" s="36">
        <v>89</v>
      </c>
      <c r="G108" s="37">
        <f t="shared" si="0"/>
        <v>0.41629636559240379</v>
      </c>
      <c r="H108" s="38">
        <v>281.43</v>
      </c>
      <c r="I108" s="39" t="s">
        <v>283</v>
      </c>
      <c r="J108" s="40">
        <v>15095030.92</v>
      </c>
      <c r="K108" s="41">
        <v>13631000</v>
      </c>
    </row>
    <row r="109" spans="2:11" ht="30">
      <c r="B109" s="35" t="s">
        <v>122</v>
      </c>
      <c r="C109" s="4" t="s">
        <v>177</v>
      </c>
      <c r="D109" s="15" t="s">
        <v>178</v>
      </c>
      <c r="E109" s="10" t="s">
        <v>407</v>
      </c>
      <c r="F109" s="36">
        <v>95</v>
      </c>
      <c r="G109" s="37">
        <f t="shared" si="0"/>
        <v>0.44436128911548717</v>
      </c>
      <c r="H109" s="38">
        <v>154.47999999999999</v>
      </c>
      <c r="I109" s="39" t="s">
        <v>283</v>
      </c>
      <c r="J109" s="40">
        <v>14566475.98</v>
      </c>
      <c r="K109" s="41">
        <v>9024000</v>
      </c>
    </row>
    <row r="110" spans="2:11" ht="30">
      <c r="B110" s="35" t="s">
        <v>123</v>
      </c>
      <c r="C110" s="4" t="s">
        <v>177</v>
      </c>
      <c r="D110" s="15" t="s">
        <v>178</v>
      </c>
      <c r="E110" s="10" t="s">
        <v>407</v>
      </c>
      <c r="F110" s="36">
        <v>113</v>
      </c>
      <c r="G110" s="37">
        <f t="shared" si="0"/>
        <v>0.5285560596847374</v>
      </c>
      <c r="H110" s="38">
        <v>167.91</v>
      </c>
      <c r="I110" s="39" t="s">
        <v>283</v>
      </c>
      <c r="J110" s="38">
        <v>15737349.609999999</v>
      </c>
      <c r="K110" s="38">
        <v>15758000</v>
      </c>
    </row>
    <row r="111" spans="2:11" ht="30">
      <c r="B111" s="35" t="s">
        <v>124</v>
      </c>
      <c r="C111" s="4" t="s">
        <v>177</v>
      </c>
      <c r="D111" s="15" t="s">
        <v>178</v>
      </c>
      <c r="E111" s="10" t="s">
        <v>407</v>
      </c>
      <c r="F111" s="36">
        <v>162</v>
      </c>
      <c r="G111" s="37">
        <f t="shared" si="0"/>
        <v>0.75775293512325181</v>
      </c>
      <c r="H111" s="38">
        <v>161</v>
      </c>
      <c r="I111" s="39" t="s">
        <v>283</v>
      </c>
      <c r="J111" s="38">
        <v>23690991.100000001</v>
      </c>
      <c r="K111" s="38">
        <v>23262590.59</v>
      </c>
    </row>
    <row r="112" spans="2:11" ht="30">
      <c r="B112" s="35" t="s">
        <v>125</v>
      </c>
      <c r="C112" s="4" t="s">
        <v>177</v>
      </c>
      <c r="D112" s="15" t="s">
        <v>178</v>
      </c>
      <c r="E112" s="10" t="s">
        <v>407</v>
      </c>
      <c r="F112" s="36">
        <v>142</v>
      </c>
      <c r="G112" s="37">
        <f t="shared" si="0"/>
        <v>0.66420319004630712</v>
      </c>
      <c r="H112" s="38">
        <v>369.86</v>
      </c>
      <c r="I112" s="39" t="s">
        <v>283</v>
      </c>
      <c r="J112" s="38">
        <v>18694629.18</v>
      </c>
      <c r="K112" s="38">
        <v>19349000</v>
      </c>
    </row>
    <row r="113" spans="2:11" ht="30">
      <c r="B113" s="35" t="s">
        <v>126</v>
      </c>
      <c r="C113" s="4" t="s">
        <v>177</v>
      </c>
      <c r="D113" s="15" t="s">
        <v>178</v>
      </c>
      <c r="E113" s="10" t="s">
        <v>407</v>
      </c>
      <c r="F113" s="36">
        <v>77</v>
      </c>
      <c r="G113" s="37">
        <f t="shared" si="0"/>
        <v>0.36016651854623694</v>
      </c>
      <c r="H113" s="38">
        <v>78.38</v>
      </c>
      <c r="I113" s="39" t="s">
        <v>283</v>
      </c>
      <c r="J113" s="38">
        <v>16435541.48</v>
      </c>
      <c r="K113" s="38">
        <v>13441750</v>
      </c>
    </row>
    <row r="114" spans="2:11" ht="30">
      <c r="B114" s="35" t="s">
        <v>127</v>
      </c>
      <c r="C114" s="4" t="s">
        <v>177</v>
      </c>
      <c r="D114" s="15" t="s">
        <v>178</v>
      </c>
      <c r="E114" s="10" t="s">
        <v>407</v>
      </c>
      <c r="F114" s="36">
        <v>63</v>
      </c>
      <c r="G114" s="37">
        <f t="shared" si="0"/>
        <v>0.29468169699237567</v>
      </c>
      <c r="H114" s="38">
        <v>0</v>
      </c>
      <c r="I114" s="39" t="s">
        <v>283</v>
      </c>
      <c r="J114" s="38">
        <v>7727947.3399999999</v>
      </c>
      <c r="K114" s="38">
        <v>6949005.8799999999</v>
      </c>
    </row>
    <row r="115" spans="2:11" ht="30">
      <c r="B115" s="35" t="s">
        <v>128</v>
      </c>
      <c r="C115" s="4" t="s">
        <v>177</v>
      </c>
      <c r="D115" s="15" t="s">
        <v>178</v>
      </c>
      <c r="E115" s="10" t="s">
        <v>407</v>
      </c>
      <c r="F115" s="36">
        <v>150</v>
      </c>
      <c r="G115" s="37">
        <f t="shared" si="0"/>
        <v>0.70162308807708496</v>
      </c>
      <c r="H115" s="38">
        <v>581.28</v>
      </c>
      <c r="I115" s="39" t="s">
        <v>283</v>
      </c>
      <c r="J115" s="38">
        <v>21009264.129999999</v>
      </c>
      <c r="K115" s="38">
        <v>21279000</v>
      </c>
    </row>
    <row r="116" spans="2:11" ht="30">
      <c r="B116" s="35" t="s">
        <v>129</v>
      </c>
      <c r="C116" s="4" t="s">
        <v>177</v>
      </c>
      <c r="D116" s="15" t="s">
        <v>178</v>
      </c>
      <c r="E116" s="10" t="s">
        <v>407</v>
      </c>
      <c r="F116" s="36">
        <v>237</v>
      </c>
      <c r="G116" s="37">
        <f t="shared" si="0"/>
        <v>1.1085644791617943</v>
      </c>
      <c r="H116" s="38">
        <v>268.95</v>
      </c>
      <c r="I116" s="39" t="s">
        <v>283</v>
      </c>
      <c r="J116" s="38">
        <v>32927934.539999999</v>
      </c>
      <c r="K116" s="38">
        <v>33394000</v>
      </c>
    </row>
    <row r="117" spans="2:11" ht="30">
      <c r="B117" s="35" t="s">
        <v>130</v>
      </c>
      <c r="C117" s="4" t="s">
        <v>177</v>
      </c>
      <c r="D117" s="15" t="s">
        <v>178</v>
      </c>
      <c r="E117" s="10" t="s">
        <v>407</v>
      </c>
      <c r="F117" s="36">
        <v>37</v>
      </c>
      <c r="G117" s="37">
        <f t="shared" si="0"/>
        <v>0.17306702839234761</v>
      </c>
      <c r="H117" s="38">
        <v>12.46</v>
      </c>
      <c r="I117" s="39" t="s">
        <v>283</v>
      </c>
      <c r="J117" s="38">
        <v>11444429.289999999</v>
      </c>
      <c r="K117" s="38">
        <v>5823000</v>
      </c>
    </row>
    <row r="118" spans="2:11" ht="30">
      <c r="B118" s="35" t="s">
        <v>131</v>
      </c>
      <c r="C118" s="4" t="s">
        <v>177</v>
      </c>
      <c r="D118" s="15" t="s">
        <v>178</v>
      </c>
      <c r="E118" s="10" t="s">
        <v>407</v>
      </c>
      <c r="F118" s="36">
        <v>109</v>
      </c>
      <c r="G118" s="37">
        <f t="shared" si="0"/>
        <v>0.50984611066934837</v>
      </c>
      <c r="H118" s="38">
        <v>111.88</v>
      </c>
      <c r="I118" s="39" t="s">
        <v>283</v>
      </c>
      <c r="J118" s="38">
        <v>16046112.560000001</v>
      </c>
      <c r="K118" s="38">
        <v>16631676.529999999</v>
      </c>
    </row>
    <row r="119" spans="2:11" ht="30">
      <c r="B119" s="35" t="s">
        <v>132</v>
      </c>
      <c r="C119" s="4" t="s">
        <v>177</v>
      </c>
      <c r="D119" s="15" t="s">
        <v>178</v>
      </c>
      <c r="E119" s="10" t="s">
        <v>407</v>
      </c>
      <c r="F119" s="36">
        <v>62</v>
      </c>
      <c r="G119" s="37">
        <f t="shared" si="0"/>
        <v>0.29000420973852847</v>
      </c>
      <c r="H119" s="38">
        <v>15.76</v>
      </c>
      <c r="I119" s="39" t="s">
        <v>283</v>
      </c>
      <c r="J119" s="38">
        <v>8180869</v>
      </c>
      <c r="K119" s="38">
        <v>5765014.3899999997</v>
      </c>
    </row>
    <row r="120" spans="2:11" ht="30">
      <c r="B120" s="35" t="s">
        <v>133</v>
      </c>
      <c r="C120" s="4" t="s">
        <v>177</v>
      </c>
      <c r="D120" s="15" t="s">
        <v>178</v>
      </c>
      <c r="E120" s="10" t="s">
        <v>407</v>
      </c>
      <c r="F120" s="36">
        <v>190</v>
      </c>
      <c r="G120" s="37">
        <f t="shared" si="0"/>
        <v>0.88872257823097434</v>
      </c>
      <c r="H120" s="38">
        <v>0</v>
      </c>
      <c r="I120" s="39" t="s">
        <v>283</v>
      </c>
      <c r="J120" s="38">
        <v>18938636.57</v>
      </c>
      <c r="K120" s="38">
        <v>17577943.710000001</v>
      </c>
    </row>
    <row r="121" spans="2:11" ht="30">
      <c r="B121" s="35" t="s">
        <v>134</v>
      </c>
      <c r="C121" s="4" t="s">
        <v>177</v>
      </c>
      <c r="D121" s="15" t="s">
        <v>178</v>
      </c>
      <c r="E121" s="10" t="s">
        <v>407</v>
      </c>
      <c r="F121" s="36">
        <v>93</v>
      </c>
      <c r="G121" s="37">
        <f t="shared" si="0"/>
        <v>0.43500631460779271</v>
      </c>
      <c r="H121" s="38">
        <v>213.43</v>
      </c>
      <c r="I121" s="39" t="s">
        <v>283</v>
      </c>
      <c r="J121" s="38">
        <v>14711966.99</v>
      </c>
      <c r="K121" s="38">
        <v>14770850</v>
      </c>
    </row>
    <row r="122" spans="2:11" ht="30">
      <c r="B122" s="35" t="s">
        <v>135</v>
      </c>
      <c r="C122" s="4" t="s">
        <v>177</v>
      </c>
      <c r="D122" s="15" t="s">
        <v>178</v>
      </c>
      <c r="E122" s="10" t="s">
        <v>407</v>
      </c>
      <c r="F122" s="36">
        <v>114</v>
      </c>
      <c r="G122" s="37">
        <f t="shared" si="0"/>
        <v>0.5332335469385846</v>
      </c>
      <c r="H122" s="38">
        <v>730.1</v>
      </c>
      <c r="I122" s="39" t="s">
        <v>283</v>
      </c>
      <c r="J122" s="38">
        <v>15411918.710000001</v>
      </c>
      <c r="K122" s="38">
        <v>14250000</v>
      </c>
    </row>
    <row r="123" spans="2:11" ht="30">
      <c r="B123" s="35" t="s">
        <v>136</v>
      </c>
      <c r="C123" s="4" t="s">
        <v>177</v>
      </c>
      <c r="D123" s="15" t="s">
        <v>178</v>
      </c>
      <c r="E123" s="10" t="s">
        <v>407</v>
      </c>
      <c r="F123" s="36">
        <v>169</v>
      </c>
      <c r="G123" s="37">
        <f t="shared" si="0"/>
        <v>0.79049534590018233</v>
      </c>
      <c r="H123" s="38">
        <v>253.3</v>
      </c>
      <c r="I123" s="39" t="s">
        <v>283</v>
      </c>
      <c r="J123" s="38">
        <v>19527063.440000001</v>
      </c>
      <c r="K123" s="38">
        <v>22649100</v>
      </c>
    </row>
    <row r="124" spans="2:11" ht="30">
      <c r="B124" s="35" t="s">
        <v>137</v>
      </c>
      <c r="C124" s="4" t="s">
        <v>177</v>
      </c>
      <c r="D124" s="15" t="s">
        <v>178</v>
      </c>
      <c r="E124" s="10" t="s">
        <v>407</v>
      </c>
      <c r="F124" s="36">
        <v>32</v>
      </c>
      <c r="G124" s="37">
        <f t="shared" si="0"/>
        <v>0.14967959212311147</v>
      </c>
      <c r="H124" s="38">
        <v>0</v>
      </c>
      <c r="I124" s="39" t="s">
        <v>283</v>
      </c>
      <c r="J124" s="38">
        <v>9874777.3499999996</v>
      </c>
      <c r="K124" s="38">
        <v>12363160.08</v>
      </c>
    </row>
    <row r="125" spans="2:11" ht="30">
      <c r="B125" s="35" t="s">
        <v>138</v>
      </c>
      <c r="C125" s="4" t="s">
        <v>177</v>
      </c>
      <c r="D125" s="15" t="s">
        <v>178</v>
      </c>
      <c r="E125" s="10" t="s">
        <v>407</v>
      </c>
      <c r="F125" s="36">
        <v>139</v>
      </c>
      <c r="G125" s="37">
        <f t="shared" si="0"/>
        <v>0.65017072828476541</v>
      </c>
      <c r="H125" s="38">
        <v>227.92</v>
      </c>
      <c r="I125" s="39" t="s">
        <v>283</v>
      </c>
      <c r="J125" s="38">
        <v>21869394.5</v>
      </c>
      <c r="K125" s="38">
        <v>20164000</v>
      </c>
    </row>
    <row r="126" spans="2:11" ht="31.5">
      <c r="B126" s="35" t="s">
        <v>139</v>
      </c>
      <c r="C126" s="4" t="s">
        <v>177</v>
      </c>
      <c r="D126" s="15" t="s">
        <v>178</v>
      </c>
      <c r="E126" s="10" t="s">
        <v>407</v>
      </c>
      <c r="F126" s="36">
        <v>236</v>
      </c>
      <c r="G126" s="37">
        <f t="shared" si="0"/>
        <v>1.103886991907947</v>
      </c>
      <c r="H126" s="38">
        <v>1735.49</v>
      </c>
      <c r="I126" s="39" t="s">
        <v>283</v>
      </c>
      <c r="J126" s="38">
        <v>27756957.359999999</v>
      </c>
      <c r="K126" s="38">
        <v>29967000</v>
      </c>
    </row>
    <row r="127" spans="2:11" ht="30">
      <c r="B127" s="35" t="s">
        <v>140</v>
      </c>
      <c r="C127" s="4" t="s">
        <v>177</v>
      </c>
      <c r="D127" s="15" t="s">
        <v>178</v>
      </c>
      <c r="E127" s="10" t="s">
        <v>407</v>
      </c>
      <c r="F127" s="36">
        <v>88</v>
      </c>
      <c r="G127" s="37">
        <f t="shared" si="0"/>
        <v>0.41161887833855654</v>
      </c>
      <c r="H127" s="38">
        <v>171.01</v>
      </c>
      <c r="I127" s="39" t="s">
        <v>283</v>
      </c>
      <c r="J127" s="38">
        <v>30865730.629999999</v>
      </c>
      <c r="K127" s="38">
        <v>23116700</v>
      </c>
    </row>
    <row r="128" spans="2:11" ht="30">
      <c r="B128" s="35" t="s">
        <v>141</v>
      </c>
      <c r="C128" s="4" t="s">
        <v>177</v>
      </c>
      <c r="D128" s="15" t="s">
        <v>178</v>
      </c>
      <c r="E128" s="10" t="s">
        <v>407</v>
      </c>
      <c r="F128" s="36">
        <v>155</v>
      </c>
      <c r="G128" s="37">
        <f t="shared" si="0"/>
        <v>0.72501052434632107</v>
      </c>
      <c r="H128" s="38">
        <v>679.54</v>
      </c>
      <c r="I128" s="39" t="s">
        <v>283</v>
      </c>
      <c r="J128" s="38">
        <v>21621739.719999999</v>
      </c>
      <c r="K128" s="38">
        <v>23236000</v>
      </c>
    </row>
    <row r="129" spans="2:11" ht="30">
      <c r="B129" s="35" t="s">
        <v>142</v>
      </c>
      <c r="C129" s="4" t="s">
        <v>177</v>
      </c>
      <c r="D129" s="15" t="s">
        <v>178</v>
      </c>
      <c r="E129" s="10" t="s">
        <v>407</v>
      </c>
      <c r="F129" s="36">
        <v>179</v>
      </c>
      <c r="G129" s="37">
        <f t="shared" si="0"/>
        <v>0.83727021843865468</v>
      </c>
      <c r="H129" s="38">
        <v>276</v>
      </c>
      <c r="I129" s="39" t="s">
        <v>283</v>
      </c>
      <c r="J129" s="38">
        <v>21504460.370000001</v>
      </c>
      <c r="K129" s="38">
        <v>24523600</v>
      </c>
    </row>
    <row r="130" spans="2:11" ht="30">
      <c r="B130" s="35" t="s">
        <v>143</v>
      </c>
      <c r="C130" s="4" t="s">
        <v>177</v>
      </c>
      <c r="D130" s="15" t="s">
        <v>178</v>
      </c>
      <c r="E130" s="10" t="s">
        <v>407</v>
      </c>
      <c r="F130" s="36">
        <v>106</v>
      </c>
      <c r="G130" s="37">
        <f t="shared" si="0"/>
        <v>0.49581364890780671</v>
      </c>
      <c r="H130" s="38">
        <v>81.84</v>
      </c>
      <c r="I130" s="39" t="s">
        <v>283</v>
      </c>
      <c r="J130" s="38">
        <v>20390509.620000001</v>
      </c>
      <c r="K130" s="38">
        <v>26198000</v>
      </c>
    </row>
    <row r="131" spans="2:11" ht="30">
      <c r="B131" s="35" t="s">
        <v>144</v>
      </c>
      <c r="C131" s="4" t="s">
        <v>177</v>
      </c>
      <c r="D131" s="15" t="s">
        <v>178</v>
      </c>
      <c r="E131" s="10" t="s">
        <v>407</v>
      </c>
      <c r="F131" s="36">
        <v>103</v>
      </c>
      <c r="G131" s="37">
        <f t="shared" si="0"/>
        <v>0.48178118714626506</v>
      </c>
      <c r="H131" s="38">
        <v>103.2</v>
      </c>
      <c r="I131" s="39" t="s">
        <v>283</v>
      </c>
      <c r="J131" s="38">
        <v>14597635.41</v>
      </c>
      <c r="K131" s="38">
        <v>13448000</v>
      </c>
    </row>
    <row r="132" spans="2:11" ht="30">
      <c r="B132" s="35" t="s">
        <v>145</v>
      </c>
      <c r="C132" s="4" t="s">
        <v>177</v>
      </c>
      <c r="D132" s="15" t="s">
        <v>178</v>
      </c>
      <c r="E132" s="10" t="s">
        <v>407</v>
      </c>
      <c r="F132" s="36">
        <v>210</v>
      </c>
      <c r="G132" s="37">
        <f t="shared" si="0"/>
        <v>0.98227232330791903</v>
      </c>
      <c r="H132" s="38">
        <v>333.95</v>
      </c>
      <c r="I132" s="39" t="s">
        <v>283</v>
      </c>
      <c r="J132" s="38">
        <v>21481617.210000001</v>
      </c>
      <c r="K132" s="38">
        <v>29184936.920000002</v>
      </c>
    </row>
    <row r="133" spans="2:11" ht="30">
      <c r="B133" s="35" t="s">
        <v>146</v>
      </c>
      <c r="C133" s="4" t="s">
        <v>177</v>
      </c>
      <c r="D133" s="15" t="s">
        <v>178</v>
      </c>
      <c r="E133" s="10" t="s">
        <v>407</v>
      </c>
      <c r="F133" s="36">
        <v>324</v>
      </c>
      <c r="G133" s="37">
        <f t="shared" si="0"/>
        <v>1.5155058702465036</v>
      </c>
      <c r="H133" s="38">
        <v>813.68</v>
      </c>
      <c r="I133" s="39" t="s">
        <v>283</v>
      </c>
      <c r="J133" s="38">
        <v>29709321.809999999</v>
      </c>
      <c r="K133" s="38">
        <v>39790000</v>
      </c>
    </row>
    <row r="134" spans="2:11" ht="30">
      <c r="B134" s="35" t="s">
        <v>147</v>
      </c>
      <c r="C134" s="4" t="s">
        <v>177</v>
      </c>
      <c r="D134" s="15" t="s">
        <v>178</v>
      </c>
      <c r="E134" s="10" t="s">
        <v>407</v>
      </c>
      <c r="F134" s="36">
        <v>155</v>
      </c>
      <c r="G134" s="37">
        <f t="shared" si="0"/>
        <v>0.72501052434632107</v>
      </c>
      <c r="H134" s="38">
        <v>597.23</v>
      </c>
      <c r="I134" s="39" t="s">
        <v>283</v>
      </c>
      <c r="J134" s="38">
        <v>22903692.25</v>
      </c>
      <c r="K134" s="38">
        <v>26329250.600000001</v>
      </c>
    </row>
    <row r="135" spans="2:11" ht="30">
      <c r="B135" s="35" t="s">
        <v>148</v>
      </c>
      <c r="C135" s="4" t="s">
        <v>177</v>
      </c>
      <c r="D135" s="15" t="s">
        <v>178</v>
      </c>
      <c r="E135" s="10" t="s">
        <v>407</v>
      </c>
      <c r="F135" s="36">
        <v>188</v>
      </c>
      <c r="G135" s="37">
        <f t="shared" si="0"/>
        <v>0.87936760372327982</v>
      </c>
      <c r="H135" s="38">
        <v>107.48</v>
      </c>
      <c r="I135" s="39" t="s">
        <v>283</v>
      </c>
      <c r="J135" s="38">
        <v>24136830.260000002</v>
      </c>
      <c r="K135" s="38">
        <v>21728000</v>
      </c>
    </row>
    <row r="136" spans="2:11" ht="30">
      <c r="B136" s="35" t="s">
        <v>149</v>
      </c>
      <c r="C136" s="4" t="s">
        <v>177</v>
      </c>
      <c r="D136" s="15" t="s">
        <v>178</v>
      </c>
      <c r="E136" s="10" t="s">
        <v>407</v>
      </c>
      <c r="F136" s="36">
        <v>98</v>
      </c>
      <c r="G136" s="37">
        <f t="shared" si="0"/>
        <v>0.45839375087702888</v>
      </c>
      <c r="H136" s="38">
        <v>175.28</v>
      </c>
      <c r="I136" s="39" t="s">
        <v>283</v>
      </c>
      <c r="J136" s="38">
        <v>16891308.530000001</v>
      </c>
      <c r="K136" s="38">
        <v>14262000</v>
      </c>
    </row>
    <row r="137" spans="2:11" ht="30">
      <c r="B137" s="35" t="s">
        <v>150</v>
      </c>
      <c r="C137" s="4" t="s">
        <v>177</v>
      </c>
      <c r="D137" s="15" t="s">
        <v>178</v>
      </c>
      <c r="E137" s="10" t="s">
        <v>407</v>
      </c>
      <c r="F137" s="36">
        <v>162</v>
      </c>
      <c r="G137" s="37">
        <f t="shared" si="0"/>
        <v>0.75775293512325181</v>
      </c>
      <c r="H137" s="38">
        <v>608.76</v>
      </c>
      <c r="I137" s="39" t="s">
        <v>283</v>
      </c>
      <c r="J137" s="38">
        <v>21164145.829999998</v>
      </c>
      <c r="K137" s="38">
        <v>25189100</v>
      </c>
    </row>
    <row r="138" spans="2:11" ht="30">
      <c r="B138" s="35" t="s">
        <v>151</v>
      </c>
      <c r="C138" s="4" t="s">
        <v>177</v>
      </c>
      <c r="D138" s="15" t="s">
        <v>178</v>
      </c>
      <c r="E138" s="10" t="s">
        <v>407</v>
      </c>
      <c r="F138" s="36">
        <v>294</v>
      </c>
      <c r="G138" s="37">
        <f t="shared" si="0"/>
        <v>1.3751812526310865</v>
      </c>
      <c r="H138" s="38">
        <v>725.95</v>
      </c>
      <c r="I138" s="39" t="s">
        <v>283</v>
      </c>
      <c r="J138" s="38">
        <v>27184837.109999999</v>
      </c>
      <c r="K138" s="38">
        <v>40460000</v>
      </c>
    </row>
    <row r="139" spans="2:11" ht="30">
      <c r="B139" s="35" t="s">
        <v>152</v>
      </c>
      <c r="C139" s="4" t="s">
        <v>177</v>
      </c>
      <c r="D139" s="15" t="s">
        <v>178</v>
      </c>
      <c r="E139" s="10" t="s">
        <v>407</v>
      </c>
      <c r="F139" s="36">
        <v>164</v>
      </c>
      <c r="G139" s="37">
        <f t="shared" si="0"/>
        <v>0.76710790963094633</v>
      </c>
      <c r="H139" s="38">
        <v>662.51</v>
      </c>
      <c r="I139" s="39" t="s">
        <v>283</v>
      </c>
      <c r="J139" s="38">
        <v>19799651.16</v>
      </c>
      <c r="K139" s="38">
        <v>19086000</v>
      </c>
    </row>
    <row r="140" spans="2:11" ht="30">
      <c r="B140" s="35" t="s">
        <v>153</v>
      </c>
      <c r="C140" s="4" t="s">
        <v>177</v>
      </c>
      <c r="D140" s="15" t="s">
        <v>178</v>
      </c>
      <c r="E140" s="10" t="s">
        <v>407</v>
      </c>
      <c r="F140" s="36">
        <v>260</v>
      </c>
      <c r="G140" s="37">
        <f t="shared" si="0"/>
        <v>1.2161466860002805</v>
      </c>
      <c r="H140" s="38">
        <v>891.6</v>
      </c>
      <c r="I140" s="39" t="s">
        <v>283</v>
      </c>
      <c r="J140" s="38">
        <v>34242567.700000003</v>
      </c>
      <c r="K140" s="38">
        <v>31316000</v>
      </c>
    </row>
    <row r="141" spans="2:11" ht="30">
      <c r="B141" s="35" t="s">
        <v>154</v>
      </c>
      <c r="C141" s="4" t="s">
        <v>177</v>
      </c>
      <c r="D141" s="15" t="s">
        <v>178</v>
      </c>
      <c r="E141" s="10" t="s">
        <v>407</v>
      </c>
      <c r="F141" s="36">
        <v>154</v>
      </c>
      <c r="G141" s="37">
        <f t="shared" si="0"/>
        <v>0.72033303709247387</v>
      </c>
      <c r="H141" s="38">
        <v>122.34</v>
      </c>
      <c r="I141" s="39" t="s">
        <v>283</v>
      </c>
      <c r="J141" s="38">
        <v>17022116.620000001</v>
      </c>
      <c r="K141" s="38">
        <v>19422000</v>
      </c>
    </row>
    <row r="142" spans="2:11" ht="30">
      <c r="B142" s="35" t="s">
        <v>155</v>
      </c>
      <c r="C142" s="4" t="s">
        <v>177</v>
      </c>
      <c r="D142" s="15" t="s">
        <v>178</v>
      </c>
      <c r="E142" s="10" t="s">
        <v>407</v>
      </c>
      <c r="F142" s="36">
        <v>167</v>
      </c>
      <c r="G142" s="37">
        <f t="shared" si="0"/>
        <v>0.78114037139248804</v>
      </c>
      <c r="H142" s="38">
        <v>305.27</v>
      </c>
      <c r="I142" s="39" t="s">
        <v>283</v>
      </c>
      <c r="J142" s="38">
        <v>23377199.780000001</v>
      </c>
      <c r="K142" s="38">
        <v>26504000</v>
      </c>
    </row>
    <row r="143" spans="2:11" ht="30">
      <c r="B143" s="35" t="s">
        <v>156</v>
      </c>
      <c r="C143" s="4" t="s">
        <v>177</v>
      </c>
      <c r="D143" s="15" t="s">
        <v>178</v>
      </c>
      <c r="E143" s="10" t="s">
        <v>407</v>
      </c>
      <c r="F143" s="36">
        <v>140</v>
      </c>
      <c r="G143" s="37">
        <f t="shared" si="0"/>
        <v>0.65484821553861261</v>
      </c>
      <c r="H143" s="38">
        <v>241.85</v>
      </c>
      <c r="I143" s="39" t="s">
        <v>283</v>
      </c>
      <c r="J143" s="38">
        <v>22775188.920000002</v>
      </c>
      <c r="K143" s="38">
        <v>22954400</v>
      </c>
    </row>
    <row r="144" spans="2:11" ht="30">
      <c r="B144" s="35" t="s">
        <v>157</v>
      </c>
      <c r="C144" s="4" t="s">
        <v>177</v>
      </c>
      <c r="D144" s="15" t="s">
        <v>178</v>
      </c>
      <c r="E144" s="10" t="s">
        <v>407</v>
      </c>
      <c r="F144" s="36">
        <v>244</v>
      </c>
      <c r="G144" s="37">
        <f t="shared" si="0"/>
        <v>1.1413068899387249</v>
      </c>
      <c r="H144" s="38">
        <v>605.41999999999996</v>
      </c>
      <c r="I144" s="39" t="s">
        <v>283</v>
      </c>
      <c r="J144" s="38">
        <v>24628540.949999999</v>
      </c>
      <c r="K144" s="38">
        <v>29992000</v>
      </c>
    </row>
    <row r="145" spans="2:11" ht="30">
      <c r="B145" s="35" t="s">
        <v>158</v>
      </c>
      <c r="C145" s="4" t="s">
        <v>177</v>
      </c>
      <c r="D145" s="15" t="s">
        <v>178</v>
      </c>
      <c r="E145" s="10" t="s">
        <v>407</v>
      </c>
      <c r="F145" s="36">
        <v>207</v>
      </c>
      <c r="G145" s="37">
        <f t="shared" si="0"/>
        <v>0.9682398615463772</v>
      </c>
      <c r="H145" s="38">
        <v>416.23</v>
      </c>
      <c r="I145" s="39" t="s">
        <v>283</v>
      </c>
      <c r="J145" s="38">
        <v>20933151.030000001</v>
      </c>
      <c r="K145" s="38">
        <v>25246000</v>
      </c>
    </row>
    <row r="146" spans="2:11" ht="30">
      <c r="B146" s="35" t="s">
        <v>159</v>
      </c>
      <c r="C146" s="4" t="s">
        <v>177</v>
      </c>
      <c r="D146" s="15" t="s">
        <v>178</v>
      </c>
      <c r="E146" s="10" t="s">
        <v>407</v>
      </c>
      <c r="F146" s="36">
        <v>136</v>
      </c>
      <c r="G146" s="37">
        <f t="shared" si="0"/>
        <v>0.63613826652322369</v>
      </c>
      <c r="H146" s="38">
        <v>1022.19</v>
      </c>
      <c r="I146" s="39" t="s">
        <v>283</v>
      </c>
      <c r="J146" s="38">
        <v>22016021.670000002</v>
      </c>
      <c r="K146" s="38">
        <v>21258663.989999998</v>
      </c>
    </row>
    <row r="147" spans="2:11" ht="30">
      <c r="B147" s="35" t="s">
        <v>160</v>
      </c>
      <c r="C147" s="4" t="s">
        <v>177</v>
      </c>
      <c r="D147" s="15" t="s">
        <v>178</v>
      </c>
      <c r="E147" s="10" t="s">
        <v>407</v>
      </c>
      <c r="F147" s="36">
        <v>183</v>
      </c>
      <c r="G147" s="37">
        <f t="shared" si="0"/>
        <v>0.85598016745404359</v>
      </c>
      <c r="H147" s="38">
        <v>669.97</v>
      </c>
      <c r="I147" s="39" t="s">
        <v>283</v>
      </c>
      <c r="J147" s="38">
        <v>25365121.399999999</v>
      </c>
      <c r="K147" s="38">
        <v>27475000</v>
      </c>
    </row>
    <row r="148" spans="2:11" ht="30">
      <c r="B148" s="35" t="s">
        <v>161</v>
      </c>
      <c r="C148" s="4" t="s">
        <v>177</v>
      </c>
      <c r="D148" s="15" t="s">
        <v>178</v>
      </c>
      <c r="E148" s="10" t="s">
        <v>407</v>
      </c>
      <c r="F148" s="36">
        <v>149</v>
      </c>
      <c r="G148" s="37">
        <f t="shared" si="0"/>
        <v>0.69694560082323775</v>
      </c>
      <c r="H148" s="38">
        <v>263.64</v>
      </c>
      <c r="I148" s="39" t="s">
        <v>283</v>
      </c>
      <c r="J148" s="38">
        <v>19757826.969999999</v>
      </c>
      <c r="K148" s="38">
        <v>19910400</v>
      </c>
    </row>
    <row r="149" spans="2:11" ht="30">
      <c r="B149" s="35" t="s">
        <v>162</v>
      </c>
      <c r="C149" s="4" t="s">
        <v>177</v>
      </c>
      <c r="D149" s="15" t="s">
        <v>178</v>
      </c>
      <c r="E149" s="10" t="s">
        <v>407</v>
      </c>
      <c r="F149" s="36">
        <v>187</v>
      </c>
      <c r="G149" s="37">
        <f t="shared" si="0"/>
        <v>0.87469011646943251</v>
      </c>
      <c r="H149" s="38">
        <v>381.05</v>
      </c>
      <c r="I149" s="39" t="s">
        <v>283</v>
      </c>
      <c r="J149" s="38">
        <v>27142832.719999999</v>
      </c>
      <c r="K149" s="38">
        <v>27509403.670000002</v>
      </c>
    </row>
    <row r="150" spans="2:11" ht="30">
      <c r="B150" s="35" t="s">
        <v>163</v>
      </c>
      <c r="C150" s="4" t="s">
        <v>177</v>
      </c>
      <c r="D150" s="15" t="s">
        <v>178</v>
      </c>
      <c r="E150" s="10" t="s">
        <v>407</v>
      </c>
      <c r="F150" s="36">
        <v>115</v>
      </c>
      <c r="G150" s="37">
        <f t="shared" si="0"/>
        <v>0.5379110341924318</v>
      </c>
      <c r="H150" s="38">
        <v>308.64</v>
      </c>
      <c r="I150" s="39" t="s">
        <v>283</v>
      </c>
      <c r="J150" s="38">
        <v>24870726.68</v>
      </c>
      <c r="K150" s="38">
        <v>25129000</v>
      </c>
    </row>
    <row r="151" spans="2:11" ht="30">
      <c r="B151" s="35" t="s">
        <v>164</v>
      </c>
      <c r="C151" s="4" t="s">
        <v>177</v>
      </c>
      <c r="D151" s="15" t="s">
        <v>178</v>
      </c>
      <c r="E151" s="10" t="s">
        <v>407</v>
      </c>
      <c r="F151" s="36">
        <v>112</v>
      </c>
      <c r="G151" s="37">
        <f t="shared" si="0"/>
        <v>0.52387857243089009</v>
      </c>
      <c r="H151" s="38">
        <v>443.72</v>
      </c>
      <c r="I151" s="39" t="s">
        <v>283</v>
      </c>
      <c r="J151" s="38">
        <v>19717563.539999999</v>
      </c>
      <c r="K151" s="38">
        <v>21439913.379999999</v>
      </c>
    </row>
    <row r="152" spans="2:11" ht="30">
      <c r="B152" s="35" t="s">
        <v>165</v>
      </c>
      <c r="C152" s="4" t="s">
        <v>177</v>
      </c>
      <c r="D152" s="15" t="s">
        <v>178</v>
      </c>
      <c r="E152" s="10" t="s">
        <v>407</v>
      </c>
      <c r="F152" s="36">
        <v>175</v>
      </c>
      <c r="G152" s="37">
        <f t="shared" si="0"/>
        <v>0.81856026942326576</v>
      </c>
      <c r="H152" s="38">
        <v>567.97</v>
      </c>
      <c r="I152" s="39" t="s">
        <v>283</v>
      </c>
      <c r="J152" s="38">
        <v>23214275.800000001</v>
      </c>
      <c r="K152" s="38">
        <v>24850800</v>
      </c>
    </row>
    <row r="153" spans="2:11" ht="30">
      <c r="B153" s="35" t="s">
        <v>166</v>
      </c>
      <c r="C153" s="4" t="s">
        <v>177</v>
      </c>
      <c r="D153" s="15" t="s">
        <v>178</v>
      </c>
      <c r="E153" s="10" t="s">
        <v>407</v>
      </c>
      <c r="F153" s="36">
        <v>309</v>
      </c>
      <c r="G153" s="37">
        <f t="shared" si="0"/>
        <v>1.4453435614387951</v>
      </c>
      <c r="H153" s="38">
        <v>694.77</v>
      </c>
      <c r="I153" s="39" t="s">
        <v>283</v>
      </c>
      <c r="J153" s="38">
        <v>47643281.920000002</v>
      </c>
      <c r="K153" s="38">
        <v>41390877.609999999</v>
      </c>
    </row>
    <row r="154" spans="2:11" ht="30">
      <c r="B154" s="35" t="s">
        <v>167</v>
      </c>
      <c r="C154" s="4" t="s">
        <v>177</v>
      </c>
      <c r="D154" s="15" t="s">
        <v>178</v>
      </c>
      <c r="E154" s="10" t="s">
        <v>407</v>
      </c>
      <c r="F154" s="36">
        <v>107</v>
      </c>
      <c r="G154" s="37">
        <f t="shared" si="0"/>
        <v>0.50049113616165397</v>
      </c>
      <c r="H154" s="38">
        <v>307.42</v>
      </c>
      <c r="I154" s="39" t="s">
        <v>283</v>
      </c>
      <c r="J154" s="38">
        <v>16416473.939999999</v>
      </c>
      <c r="K154" s="38">
        <v>14645086.619999999</v>
      </c>
    </row>
    <row r="155" spans="2:11" ht="30">
      <c r="B155" s="35" t="s">
        <v>168</v>
      </c>
      <c r="C155" s="4" t="s">
        <v>177</v>
      </c>
      <c r="D155" s="15" t="s">
        <v>178</v>
      </c>
      <c r="E155" s="10" t="s">
        <v>407</v>
      </c>
      <c r="F155" s="36">
        <v>160</v>
      </c>
      <c r="G155" s="37">
        <f t="shared" si="0"/>
        <v>0.74839796061555741</v>
      </c>
      <c r="H155" s="38">
        <v>389.71</v>
      </c>
      <c r="I155" s="39" t="s">
        <v>283</v>
      </c>
      <c r="J155" s="38">
        <v>22528346.449999999</v>
      </c>
      <c r="K155" s="38">
        <v>23065000</v>
      </c>
    </row>
    <row r="156" spans="2:11" ht="30">
      <c r="B156" s="35" t="s">
        <v>169</v>
      </c>
      <c r="C156" s="4" t="s">
        <v>177</v>
      </c>
      <c r="D156" s="15" t="s">
        <v>178</v>
      </c>
      <c r="E156" s="10" t="s">
        <v>407</v>
      </c>
      <c r="F156" s="36">
        <v>179</v>
      </c>
      <c r="G156" s="37">
        <f t="shared" si="0"/>
        <v>0.83727021843865468</v>
      </c>
      <c r="H156" s="38">
        <v>840.3</v>
      </c>
      <c r="I156" s="39" t="s">
        <v>283</v>
      </c>
      <c r="J156" s="38">
        <v>29556214.550000001</v>
      </c>
      <c r="K156" s="38">
        <v>33038600</v>
      </c>
    </row>
    <row r="157" spans="2:11" ht="30">
      <c r="B157" s="35" t="s">
        <v>170</v>
      </c>
      <c r="C157" s="4" t="s">
        <v>177</v>
      </c>
      <c r="D157" s="15" t="s">
        <v>178</v>
      </c>
      <c r="E157" s="10" t="s">
        <v>407</v>
      </c>
      <c r="F157" s="36">
        <v>231</v>
      </c>
      <c r="G157" s="37">
        <f t="shared" si="0"/>
        <v>1.0804995556387109</v>
      </c>
      <c r="H157" s="38">
        <v>194.56</v>
      </c>
      <c r="I157" s="39" t="s">
        <v>283</v>
      </c>
      <c r="J157" s="38">
        <v>21937302.550000001</v>
      </c>
      <c r="K157" s="38">
        <v>26389000</v>
      </c>
    </row>
    <row r="158" spans="2:11" ht="30">
      <c r="B158" s="35" t="s">
        <v>171</v>
      </c>
      <c r="C158" s="4" t="s">
        <v>177</v>
      </c>
      <c r="D158" s="15" t="s">
        <v>178</v>
      </c>
      <c r="E158" s="10" t="s">
        <v>407</v>
      </c>
      <c r="F158" s="36">
        <v>102</v>
      </c>
      <c r="G158" s="37">
        <f t="shared" si="0"/>
        <v>0.4771036998924178</v>
      </c>
      <c r="H158" s="38">
        <v>0</v>
      </c>
      <c r="I158" s="39" t="s">
        <v>283</v>
      </c>
      <c r="J158" s="38">
        <v>11081284.59</v>
      </c>
      <c r="K158" s="38">
        <v>10462817.99</v>
      </c>
    </row>
    <row r="159" spans="2:11" ht="30">
      <c r="B159" s="35" t="s">
        <v>172</v>
      </c>
      <c r="C159" s="4" t="s">
        <v>177</v>
      </c>
      <c r="D159" s="15" t="s">
        <v>178</v>
      </c>
      <c r="E159" s="10" t="s">
        <v>407</v>
      </c>
      <c r="F159" s="36">
        <v>195</v>
      </c>
      <c r="G159" s="37">
        <f t="shared" si="0"/>
        <v>0.91211001450021045</v>
      </c>
      <c r="H159" s="38">
        <v>57.27</v>
      </c>
      <c r="I159" s="39" t="s">
        <v>283</v>
      </c>
      <c r="J159" s="38">
        <v>22872489.079999998</v>
      </c>
      <c r="K159" s="38">
        <v>16464000</v>
      </c>
    </row>
    <row r="160" spans="2:11" ht="30">
      <c r="B160" s="35" t="s">
        <v>173</v>
      </c>
      <c r="C160" s="4" t="s">
        <v>177</v>
      </c>
      <c r="D160" s="15" t="s">
        <v>178</v>
      </c>
      <c r="E160" s="10" t="s">
        <v>407</v>
      </c>
      <c r="F160" s="36">
        <v>78</v>
      </c>
      <c r="G160" s="37">
        <f t="shared" si="0"/>
        <v>0.36484400580008419</v>
      </c>
      <c r="H160" s="38"/>
      <c r="I160" s="39" t="s">
        <v>283</v>
      </c>
      <c r="J160" s="38">
        <v>10868059.25</v>
      </c>
      <c r="K160" s="38">
        <v>7431200</v>
      </c>
    </row>
    <row r="161" spans="2:11" ht="30">
      <c r="B161" s="35" t="s">
        <v>174</v>
      </c>
      <c r="C161" s="4" t="s">
        <v>177</v>
      </c>
      <c r="D161" s="15" t="s">
        <v>178</v>
      </c>
      <c r="E161" s="10" t="s">
        <v>407</v>
      </c>
      <c r="F161" s="36">
        <v>59</v>
      </c>
      <c r="G161" s="37">
        <f t="shared" si="0"/>
        <v>0.27597174797698676</v>
      </c>
      <c r="H161" s="38">
        <v>0</v>
      </c>
      <c r="I161" s="39" t="s">
        <v>283</v>
      </c>
      <c r="J161" s="38">
        <v>8893973.7799999993</v>
      </c>
      <c r="K161" s="38">
        <v>3846000</v>
      </c>
    </row>
    <row r="162" spans="2:11" ht="30">
      <c r="B162" s="35" t="s">
        <v>175</v>
      </c>
      <c r="C162" s="4" t="s">
        <v>177</v>
      </c>
      <c r="D162" s="15" t="s">
        <v>178</v>
      </c>
      <c r="E162" s="10" t="s">
        <v>407</v>
      </c>
      <c r="F162" s="36">
        <v>146</v>
      </c>
      <c r="G162" s="37">
        <f t="shared" si="0"/>
        <v>0.68291313906169604</v>
      </c>
      <c r="H162" s="38">
        <v>404.41</v>
      </c>
      <c r="I162" s="39" t="s">
        <v>283</v>
      </c>
      <c r="J162" s="38">
        <v>36564166.109999999</v>
      </c>
      <c r="K162" s="38">
        <v>19075000</v>
      </c>
    </row>
    <row r="163" spans="2:11" ht="15" customHeight="1">
      <c r="B163" s="77" t="s">
        <v>372</v>
      </c>
      <c r="C163" s="80"/>
      <c r="D163" s="81"/>
      <c r="E163" s="94" t="s">
        <v>406</v>
      </c>
      <c r="F163" s="21">
        <f>F164+F165</f>
        <v>21379</v>
      </c>
      <c r="G163" s="19">
        <f>SUM(G164:G165)</f>
        <v>100.00000000000001</v>
      </c>
      <c r="H163" s="17" t="s">
        <v>283</v>
      </c>
      <c r="I163" s="17" t="s">
        <v>283</v>
      </c>
      <c r="J163" s="17" t="s">
        <v>283</v>
      </c>
      <c r="K163" s="17" t="s">
        <v>283</v>
      </c>
    </row>
    <row r="164" spans="2:11" ht="15" customHeight="1">
      <c r="B164" s="77" t="s">
        <v>373</v>
      </c>
      <c r="C164" s="80"/>
      <c r="D164" s="81"/>
      <c r="E164" s="95"/>
      <c r="F164" s="21">
        <f>SUM(F6:F162)</f>
        <v>21245</v>
      </c>
      <c r="G164" s="19">
        <f>SUM(G6:G162)</f>
        <v>99.373216707984483</v>
      </c>
      <c r="H164" s="17" t="s">
        <v>283</v>
      </c>
      <c r="I164" s="17" t="s">
        <v>283</v>
      </c>
      <c r="J164" s="17" t="s">
        <v>283</v>
      </c>
      <c r="K164" s="17" t="s">
        <v>283</v>
      </c>
    </row>
    <row r="165" spans="2:11" ht="15" customHeight="1">
      <c r="B165" s="77" t="s">
        <v>374</v>
      </c>
      <c r="C165" s="80"/>
      <c r="D165" s="81"/>
      <c r="E165" s="95"/>
      <c r="F165" s="18">
        <f>F166+F167</f>
        <v>134</v>
      </c>
      <c r="G165" s="19">
        <f>(F165/F163)*100</f>
        <v>0.62678329201552918</v>
      </c>
      <c r="H165" s="17" t="s">
        <v>283</v>
      </c>
      <c r="I165" s="17" t="s">
        <v>283</v>
      </c>
      <c r="J165" s="17" t="s">
        <v>283</v>
      </c>
      <c r="K165" s="17" t="s">
        <v>283</v>
      </c>
    </row>
    <row r="166" spans="2:11" ht="15" customHeight="1">
      <c r="B166" s="83" t="s">
        <v>375</v>
      </c>
      <c r="C166" s="84"/>
      <c r="D166" s="85"/>
      <c r="E166" s="95"/>
      <c r="F166" s="17">
        <v>64</v>
      </c>
      <c r="G166" s="20">
        <f>(F166/F163)*100</f>
        <v>0.29935918424622293</v>
      </c>
      <c r="H166" s="17" t="s">
        <v>283</v>
      </c>
      <c r="I166" s="17" t="s">
        <v>283</v>
      </c>
      <c r="J166" s="17" t="s">
        <v>283</v>
      </c>
      <c r="K166" s="17" t="s">
        <v>283</v>
      </c>
    </row>
    <row r="167" spans="2:11" ht="15" customHeight="1">
      <c r="B167" s="83" t="s">
        <v>401</v>
      </c>
      <c r="C167" s="84"/>
      <c r="D167" s="85"/>
      <c r="E167" s="96"/>
      <c r="F167" s="17">
        <v>70</v>
      </c>
      <c r="G167" s="20">
        <f>(F167/F163)*100</f>
        <v>0.32742410776930631</v>
      </c>
      <c r="H167" s="17" t="s">
        <v>283</v>
      </c>
      <c r="I167" s="17" t="s">
        <v>283</v>
      </c>
      <c r="J167" s="17" t="s">
        <v>283</v>
      </c>
      <c r="K167" s="17" t="s">
        <v>283</v>
      </c>
    </row>
    <row r="168" spans="2:11">
      <c r="B168" s="99" t="s">
        <v>13</v>
      </c>
      <c r="C168" s="100"/>
      <c r="D168" s="100"/>
      <c r="E168" s="100"/>
      <c r="F168" s="100"/>
      <c r="G168" s="100"/>
      <c r="H168" s="100"/>
      <c r="I168" s="100"/>
      <c r="J168" s="100"/>
      <c r="K168" s="100"/>
    </row>
    <row r="169" spans="2:11" ht="31.5">
      <c r="B169" s="42" t="s">
        <v>194</v>
      </c>
      <c r="C169" s="39" t="s">
        <v>177</v>
      </c>
      <c r="D169" s="43" t="s">
        <v>279</v>
      </c>
      <c r="E169" s="10" t="s">
        <v>407</v>
      </c>
      <c r="F169" s="45">
        <v>153</v>
      </c>
      <c r="G169" s="37">
        <f t="shared" ref="G169:G253" si="1">(F169/$F$254)*100</f>
        <v>0.24402692270885834</v>
      </c>
      <c r="H169" s="38"/>
      <c r="I169" s="39" t="s">
        <v>283</v>
      </c>
      <c r="J169" s="38">
        <v>6238185.96</v>
      </c>
      <c r="K169" s="38">
        <f>3777712.78+32946000</f>
        <v>36723712.780000001</v>
      </c>
    </row>
    <row r="170" spans="2:11" ht="31.5">
      <c r="B170" s="42" t="s">
        <v>195</v>
      </c>
      <c r="C170" s="39" t="s">
        <v>177</v>
      </c>
      <c r="D170" s="43" t="s">
        <v>279</v>
      </c>
      <c r="E170" s="10" t="s">
        <v>407</v>
      </c>
      <c r="F170" s="45">
        <v>359</v>
      </c>
      <c r="G170" s="37">
        <f t="shared" si="1"/>
        <v>0.57258604740183094</v>
      </c>
      <c r="H170" s="38">
        <v>0</v>
      </c>
      <c r="I170" s="39" t="s">
        <v>283</v>
      </c>
      <c r="J170" s="38">
        <v>13921381.699999999</v>
      </c>
      <c r="K170" s="38">
        <f>5063916.06+33467220</f>
        <v>38531136.060000002</v>
      </c>
    </row>
    <row r="171" spans="2:11" ht="31.5">
      <c r="B171" s="42" t="s">
        <v>196</v>
      </c>
      <c r="C171" s="39" t="s">
        <v>177</v>
      </c>
      <c r="D171" s="43" t="s">
        <v>279</v>
      </c>
      <c r="E171" s="10" t="s">
        <v>407</v>
      </c>
      <c r="F171" s="45">
        <v>1026</v>
      </c>
      <c r="G171" s="37">
        <f t="shared" si="1"/>
        <v>1.6364158346358737</v>
      </c>
      <c r="H171" s="38">
        <v>3037.15</v>
      </c>
      <c r="I171" s="39" t="s">
        <v>283</v>
      </c>
      <c r="J171" s="38">
        <v>17382986.260000002</v>
      </c>
      <c r="K171" s="38">
        <v>56125475</v>
      </c>
    </row>
    <row r="172" spans="2:11" ht="31.5">
      <c r="B172" s="42" t="s">
        <v>197</v>
      </c>
      <c r="C172" s="39" t="s">
        <v>177</v>
      </c>
      <c r="D172" s="43" t="s">
        <v>279</v>
      </c>
      <c r="E172" s="10" t="s">
        <v>407</v>
      </c>
      <c r="F172" s="45">
        <v>986</v>
      </c>
      <c r="G172" s="37">
        <f t="shared" si="1"/>
        <v>1.572617946345976</v>
      </c>
      <c r="H172" s="38">
        <v>2170.4699999999998</v>
      </c>
      <c r="I172" s="39" t="s">
        <v>283</v>
      </c>
      <c r="J172" s="38">
        <v>8993522.1199999992</v>
      </c>
      <c r="K172" s="38">
        <v>60079850</v>
      </c>
    </row>
    <row r="173" spans="2:11" ht="31.5">
      <c r="B173" s="42" t="s">
        <v>198</v>
      </c>
      <c r="C173" s="39" t="s">
        <v>177</v>
      </c>
      <c r="D173" s="43" t="s">
        <v>279</v>
      </c>
      <c r="E173" s="10" t="s">
        <v>407</v>
      </c>
      <c r="F173" s="45">
        <v>789</v>
      </c>
      <c r="G173" s="37">
        <f t="shared" si="1"/>
        <v>1.2584133465182303</v>
      </c>
      <c r="H173" s="38">
        <v>634.13</v>
      </c>
      <c r="I173" s="39" t="s">
        <v>283</v>
      </c>
      <c r="J173" s="38">
        <v>7222183.5899999999</v>
      </c>
      <c r="K173" s="38">
        <v>50179263.450000003</v>
      </c>
    </row>
    <row r="174" spans="2:11" ht="31.5">
      <c r="B174" s="42" t="s">
        <v>199</v>
      </c>
      <c r="C174" s="39" t="s">
        <v>177</v>
      </c>
      <c r="D174" s="43" t="s">
        <v>279</v>
      </c>
      <c r="E174" s="10" t="s">
        <v>407</v>
      </c>
      <c r="F174" s="45">
        <v>774</v>
      </c>
      <c r="G174" s="37">
        <f t="shared" si="1"/>
        <v>1.2344891384095187</v>
      </c>
      <c r="H174" s="38">
        <v>270.66000000000003</v>
      </c>
      <c r="I174" s="39" t="s">
        <v>283</v>
      </c>
      <c r="J174" s="38">
        <v>8008060.1100000003</v>
      </c>
      <c r="K174" s="38">
        <f>8413977.36+56570777.5</f>
        <v>64984754.859999999</v>
      </c>
    </row>
    <row r="175" spans="2:11" ht="31.5">
      <c r="B175" s="42" t="s">
        <v>200</v>
      </c>
      <c r="C175" s="39" t="s">
        <v>177</v>
      </c>
      <c r="D175" s="43" t="s">
        <v>279</v>
      </c>
      <c r="E175" s="10" t="s">
        <v>407</v>
      </c>
      <c r="F175" s="45">
        <v>1196</v>
      </c>
      <c r="G175" s="37">
        <f t="shared" si="1"/>
        <v>1.9075568598679384</v>
      </c>
      <c r="H175" s="38">
        <v>1991.24</v>
      </c>
      <c r="I175" s="39" t="s">
        <v>283</v>
      </c>
      <c r="J175" s="38">
        <v>12588799.73</v>
      </c>
      <c r="K175" s="38">
        <f>11483266.61+76486683</f>
        <v>87969949.609999999</v>
      </c>
    </row>
    <row r="176" spans="2:11" ht="31.5">
      <c r="B176" s="42" t="s">
        <v>201</v>
      </c>
      <c r="C176" s="39" t="s">
        <v>177</v>
      </c>
      <c r="D176" s="43" t="s">
        <v>279</v>
      </c>
      <c r="E176" s="10" t="s">
        <v>407</v>
      </c>
      <c r="F176" s="45">
        <v>552</v>
      </c>
      <c r="G176" s="37">
        <f t="shared" si="1"/>
        <v>0.88041085840058697</v>
      </c>
      <c r="H176" s="38">
        <v>0</v>
      </c>
      <c r="I176" s="39" t="s">
        <v>283</v>
      </c>
      <c r="J176" s="38">
        <v>1535689.18</v>
      </c>
      <c r="K176" s="38">
        <f>6090691.76+32030425</f>
        <v>38121116.759999998</v>
      </c>
    </row>
    <row r="177" spans="2:11" ht="31.5">
      <c r="B177" s="42" t="s">
        <v>202</v>
      </c>
      <c r="C177" s="39" t="s">
        <v>177</v>
      </c>
      <c r="D177" s="43" t="s">
        <v>279</v>
      </c>
      <c r="E177" s="10" t="s">
        <v>407</v>
      </c>
      <c r="F177" s="45">
        <v>807</v>
      </c>
      <c r="G177" s="37">
        <f t="shared" si="1"/>
        <v>1.2871223962486842</v>
      </c>
      <c r="H177" s="38">
        <v>1469.52</v>
      </c>
      <c r="I177" s="39" t="s">
        <v>283</v>
      </c>
      <c r="J177" s="38">
        <v>5457381.0499999998</v>
      </c>
      <c r="K177" s="38">
        <v>51686270</v>
      </c>
    </row>
    <row r="178" spans="2:11" ht="30">
      <c r="B178" s="42" t="s">
        <v>203</v>
      </c>
      <c r="C178" s="39" t="s">
        <v>177</v>
      </c>
      <c r="D178" s="43" t="s">
        <v>279</v>
      </c>
      <c r="E178" s="10" t="s">
        <v>407</v>
      </c>
      <c r="F178" s="45">
        <v>896</v>
      </c>
      <c r="G178" s="37">
        <f t="shared" si="1"/>
        <v>1.4290726976937063</v>
      </c>
      <c r="H178" s="38">
        <v>13566.74</v>
      </c>
      <c r="I178" s="39" t="s">
        <v>283</v>
      </c>
      <c r="J178" s="38">
        <v>12156695.51</v>
      </c>
      <c r="K178" s="38">
        <v>60019612.530000001</v>
      </c>
    </row>
    <row r="179" spans="2:11" ht="47.25">
      <c r="B179" s="42" t="s">
        <v>204</v>
      </c>
      <c r="C179" s="39" t="s">
        <v>177</v>
      </c>
      <c r="D179" s="43" t="s">
        <v>279</v>
      </c>
      <c r="E179" s="10" t="s">
        <v>407</v>
      </c>
      <c r="F179" s="45">
        <v>709</v>
      </c>
      <c r="G179" s="37">
        <f t="shared" si="1"/>
        <v>1.1308175699384351</v>
      </c>
      <c r="H179" s="38">
        <v>729.13</v>
      </c>
      <c r="I179" s="39" t="s">
        <v>283</v>
      </c>
      <c r="J179" s="38">
        <v>6885049.6699999999</v>
      </c>
      <c r="K179" s="38">
        <v>38649560</v>
      </c>
    </row>
    <row r="180" spans="2:11" ht="31.5">
      <c r="B180" s="42" t="s">
        <v>205</v>
      </c>
      <c r="C180" s="39" t="s">
        <v>177</v>
      </c>
      <c r="D180" s="43" t="s">
        <v>279</v>
      </c>
      <c r="E180" s="10" t="s">
        <v>407</v>
      </c>
      <c r="F180" s="45">
        <v>1008</v>
      </c>
      <c r="G180" s="37">
        <f t="shared" si="1"/>
        <v>1.6077067849054196</v>
      </c>
      <c r="H180" s="38">
        <v>3311.02</v>
      </c>
      <c r="I180" s="39" t="s">
        <v>283</v>
      </c>
      <c r="J180" s="38">
        <v>9888818.4900000002</v>
      </c>
      <c r="K180" s="38">
        <v>63746824.369999997</v>
      </c>
    </row>
    <row r="181" spans="2:11" ht="31.5">
      <c r="B181" s="42" t="s">
        <v>206</v>
      </c>
      <c r="C181" s="39" t="s">
        <v>177</v>
      </c>
      <c r="D181" s="43" t="s">
        <v>279</v>
      </c>
      <c r="E181" s="10" t="s">
        <v>407</v>
      </c>
      <c r="F181" s="45">
        <v>1052</v>
      </c>
      <c r="G181" s="37">
        <f t="shared" si="1"/>
        <v>1.677884462024307</v>
      </c>
      <c r="H181" s="38">
        <v>1374.2</v>
      </c>
      <c r="I181" s="39" t="s">
        <v>283</v>
      </c>
      <c r="J181" s="38">
        <v>8297576.5499999998</v>
      </c>
      <c r="K181" s="38">
        <v>65061415.020000003</v>
      </c>
    </row>
    <row r="182" spans="2:11" ht="31.5">
      <c r="B182" s="42" t="s">
        <v>207</v>
      </c>
      <c r="C182" s="39" t="s">
        <v>177</v>
      </c>
      <c r="D182" s="43" t="s">
        <v>279</v>
      </c>
      <c r="E182" s="10" t="s">
        <v>407</v>
      </c>
      <c r="F182" s="45">
        <v>261</v>
      </c>
      <c r="G182" s="37">
        <f t="shared" si="1"/>
        <v>0.41628122109158189</v>
      </c>
      <c r="H182" s="38">
        <v>0</v>
      </c>
      <c r="I182" s="39" t="s">
        <v>283</v>
      </c>
      <c r="J182" s="38">
        <v>8866388.1799999997</v>
      </c>
      <c r="K182" s="38">
        <v>20965959.800000001</v>
      </c>
    </row>
    <row r="183" spans="2:11" ht="30">
      <c r="B183" s="42" t="s">
        <v>208</v>
      </c>
      <c r="C183" s="39" t="s">
        <v>177</v>
      </c>
      <c r="D183" s="43" t="s">
        <v>279</v>
      </c>
      <c r="E183" s="10" t="s">
        <v>407</v>
      </c>
      <c r="F183" s="45">
        <v>749</v>
      </c>
      <c r="G183" s="37">
        <f t="shared" si="1"/>
        <v>1.1946154582283326</v>
      </c>
      <c r="H183" s="38">
        <v>3542.49</v>
      </c>
      <c r="I183" s="39" t="s">
        <v>283</v>
      </c>
      <c r="J183" s="38">
        <v>10191365.369999999</v>
      </c>
      <c r="K183" s="38">
        <v>48063117.5</v>
      </c>
    </row>
    <row r="184" spans="2:11" ht="31.5">
      <c r="B184" s="42" t="s">
        <v>209</v>
      </c>
      <c r="C184" s="39" t="s">
        <v>177</v>
      </c>
      <c r="D184" s="43" t="s">
        <v>279</v>
      </c>
      <c r="E184" s="10" t="s">
        <v>407</v>
      </c>
      <c r="F184" s="45">
        <v>878</v>
      </c>
      <c r="G184" s="37">
        <f t="shared" si="1"/>
        <v>1.4003636479632524</v>
      </c>
      <c r="H184" s="38">
        <v>2248.33</v>
      </c>
      <c r="I184" s="39" t="s">
        <v>283</v>
      </c>
      <c r="J184" s="38">
        <v>7970795.8600000003</v>
      </c>
      <c r="K184" s="38">
        <v>57180498.060000002</v>
      </c>
    </row>
    <row r="185" spans="2:11" ht="31.5">
      <c r="B185" s="42" t="s">
        <v>210</v>
      </c>
      <c r="C185" s="39" t="s">
        <v>177</v>
      </c>
      <c r="D185" s="43" t="s">
        <v>279</v>
      </c>
      <c r="E185" s="10" t="s">
        <v>407</v>
      </c>
      <c r="F185" s="45">
        <v>386</v>
      </c>
      <c r="G185" s="37">
        <f t="shared" si="1"/>
        <v>0.61564962199751183</v>
      </c>
      <c r="H185" s="38">
        <v>1.34</v>
      </c>
      <c r="I185" s="39" t="s">
        <v>283</v>
      </c>
      <c r="J185" s="38">
        <v>12547560.390000001</v>
      </c>
      <c r="K185" s="38">
        <v>22638750</v>
      </c>
    </row>
    <row r="186" spans="2:11" ht="30">
      <c r="B186" s="42" t="s">
        <v>211</v>
      </c>
      <c r="C186" s="39" t="s">
        <v>177</v>
      </c>
      <c r="D186" s="43" t="s">
        <v>279</v>
      </c>
      <c r="E186" s="10" t="s">
        <v>407</v>
      </c>
      <c r="F186" s="45">
        <v>214</v>
      </c>
      <c r="G186" s="37">
        <f t="shared" si="1"/>
        <v>0.34131870235095219</v>
      </c>
      <c r="H186" s="38">
        <v>18.88</v>
      </c>
      <c r="I186" s="39" t="s">
        <v>283</v>
      </c>
      <c r="J186" s="38">
        <v>8676304.0600000005</v>
      </c>
      <c r="K186" s="38">
        <v>87511007.640000001</v>
      </c>
    </row>
    <row r="187" spans="2:11" ht="31.5">
      <c r="B187" s="42" t="s">
        <v>212</v>
      </c>
      <c r="C187" s="39" t="s">
        <v>177</v>
      </c>
      <c r="D187" s="43" t="s">
        <v>279</v>
      </c>
      <c r="E187" s="10" t="s">
        <v>407</v>
      </c>
      <c r="F187" s="45">
        <v>623</v>
      </c>
      <c r="G187" s="37">
        <f t="shared" si="1"/>
        <v>0.99365211011515531</v>
      </c>
      <c r="H187" s="38">
        <v>665.07</v>
      </c>
      <c r="I187" s="39" t="s">
        <v>283</v>
      </c>
      <c r="J187" s="38">
        <v>5526682.0300000003</v>
      </c>
      <c r="K187" s="38">
        <v>41429091.25</v>
      </c>
    </row>
    <row r="188" spans="2:11" ht="31.5">
      <c r="B188" s="42" t="s">
        <v>213</v>
      </c>
      <c r="C188" s="39" t="s">
        <v>177</v>
      </c>
      <c r="D188" s="43" t="s">
        <v>279</v>
      </c>
      <c r="E188" s="10" t="s">
        <v>407</v>
      </c>
      <c r="F188" s="45">
        <v>231</v>
      </c>
      <c r="G188" s="37">
        <f t="shared" si="1"/>
        <v>0.36843280487415864</v>
      </c>
      <c r="H188" s="38">
        <v>283.89</v>
      </c>
      <c r="I188" s="39" t="s">
        <v>283</v>
      </c>
      <c r="J188" s="38">
        <v>7436231.2699999996</v>
      </c>
      <c r="K188" s="38">
        <f>3295938.86+16734702.5</f>
        <v>20030641.359999999</v>
      </c>
    </row>
    <row r="189" spans="2:11" ht="31.5">
      <c r="B189" s="42" t="s">
        <v>214</v>
      </c>
      <c r="C189" s="39" t="s">
        <v>177</v>
      </c>
      <c r="D189" s="43" t="s">
        <v>279</v>
      </c>
      <c r="E189" s="10" t="s">
        <v>407</v>
      </c>
      <c r="F189" s="45">
        <v>446</v>
      </c>
      <c r="G189" s="37">
        <f t="shared" si="1"/>
        <v>0.71134645443235822</v>
      </c>
      <c r="H189" s="38">
        <v>125.77</v>
      </c>
      <c r="I189" s="39" t="s">
        <v>283</v>
      </c>
      <c r="J189" s="38">
        <v>3905678.5</v>
      </c>
      <c r="K189" s="38">
        <v>24376975</v>
      </c>
    </row>
    <row r="190" spans="2:11" ht="31.5">
      <c r="B190" s="42" t="s">
        <v>215</v>
      </c>
      <c r="C190" s="39" t="s">
        <v>177</v>
      </c>
      <c r="D190" s="43" t="s">
        <v>279</v>
      </c>
      <c r="E190" s="10" t="s">
        <v>407</v>
      </c>
      <c r="F190" s="45">
        <v>1019</v>
      </c>
      <c r="G190" s="37">
        <f t="shared" si="1"/>
        <v>1.6252512041851415</v>
      </c>
      <c r="H190" s="38">
        <v>264.35000000000002</v>
      </c>
      <c r="I190" s="39" t="s">
        <v>283</v>
      </c>
      <c r="J190" s="38">
        <v>8108349.4400000004</v>
      </c>
      <c r="K190" s="38">
        <v>66856100</v>
      </c>
    </row>
    <row r="191" spans="2:11" ht="31.5">
      <c r="B191" s="42" t="s">
        <v>216</v>
      </c>
      <c r="C191" s="39" t="s">
        <v>177</v>
      </c>
      <c r="D191" s="43" t="s">
        <v>279</v>
      </c>
      <c r="E191" s="10" t="s">
        <v>407</v>
      </c>
      <c r="F191" s="45">
        <v>1077</v>
      </c>
      <c r="G191" s="37">
        <f t="shared" si="1"/>
        <v>1.7177581422054931</v>
      </c>
      <c r="H191" s="38">
        <v>555.35</v>
      </c>
      <c r="I191" s="39" t="s">
        <v>283</v>
      </c>
      <c r="J191" s="38">
        <v>5881008.5999999996</v>
      </c>
      <c r="K191" s="38">
        <v>55376575</v>
      </c>
    </row>
    <row r="192" spans="2:11" ht="31.5">
      <c r="B192" s="42" t="s">
        <v>217</v>
      </c>
      <c r="C192" s="39" t="s">
        <v>177</v>
      </c>
      <c r="D192" s="43" t="s">
        <v>279</v>
      </c>
      <c r="E192" s="10" t="s">
        <v>407</v>
      </c>
      <c r="F192" s="45">
        <v>355</v>
      </c>
      <c r="G192" s="37">
        <f t="shared" si="1"/>
        <v>0.56620625857284124</v>
      </c>
      <c r="H192" s="38">
        <v>103.66</v>
      </c>
      <c r="I192" s="39" t="s">
        <v>283</v>
      </c>
      <c r="J192" s="38">
        <v>5935322.8899999997</v>
      </c>
      <c r="K192" s="38">
        <v>23514400</v>
      </c>
    </row>
    <row r="193" spans="2:11" ht="31.5">
      <c r="B193" s="42" t="s">
        <v>218</v>
      </c>
      <c r="C193" s="39" t="s">
        <v>177</v>
      </c>
      <c r="D193" s="43" t="s">
        <v>279</v>
      </c>
      <c r="E193" s="10" t="s">
        <v>407</v>
      </c>
      <c r="F193" s="45">
        <v>963</v>
      </c>
      <c r="G193" s="37">
        <f t="shared" si="1"/>
        <v>1.5359341605792849</v>
      </c>
      <c r="H193" s="38">
        <v>959</v>
      </c>
      <c r="I193" s="39" t="s">
        <v>283</v>
      </c>
      <c r="J193" s="38">
        <v>8044725.0300000003</v>
      </c>
      <c r="K193" s="38">
        <v>51472025</v>
      </c>
    </row>
    <row r="194" spans="2:11" ht="30">
      <c r="B194" s="42" t="s">
        <v>219</v>
      </c>
      <c r="C194" s="39" t="s">
        <v>177</v>
      </c>
      <c r="D194" s="43" t="s">
        <v>279</v>
      </c>
      <c r="E194" s="10" t="s">
        <v>407</v>
      </c>
      <c r="F194" s="45">
        <v>127</v>
      </c>
      <c r="G194" s="37">
        <f t="shared" si="1"/>
        <v>0.20255829532042488</v>
      </c>
      <c r="H194" s="38">
        <v>495.3</v>
      </c>
      <c r="I194" s="39" t="s">
        <v>283</v>
      </c>
      <c r="J194" s="38">
        <v>3176845.23</v>
      </c>
      <c r="K194" s="38">
        <f>3881857.4+30752000</f>
        <v>34633857.399999999</v>
      </c>
    </row>
    <row r="195" spans="2:11" ht="31.5">
      <c r="B195" s="42" t="s">
        <v>220</v>
      </c>
      <c r="C195" s="39" t="s">
        <v>177</v>
      </c>
      <c r="D195" s="43" t="s">
        <v>279</v>
      </c>
      <c r="E195" s="10" t="s">
        <v>407</v>
      </c>
      <c r="F195" s="45">
        <v>943</v>
      </c>
      <c r="G195" s="37">
        <f t="shared" si="1"/>
        <v>1.504035216434336</v>
      </c>
      <c r="H195" s="38">
        <v>2202.5100000000002</v>
      </c>
      <c r="I195" s="39" t="s">
        <v>283</v>
      </c>
      <c r="J195" s="38">
        <v>18574576.780000001</v>
      </c>
      <c r="K195" s="38">
        <v>51781082.5</v>
      </c>
    </row>
    <row r="196" spans="2:11" ht="30">
      <c r="B196" s="42" t="s">
        <v>221</v>
      </c>
      <c r="C196" s="39" t="s">
        <v>177</v>
      </c>
      <c r="D196" s="43" t="s">
        <v>279</v>
      </c>
      <c r="E196" s="10" t="s">
        <v>407</v>
      </c>
      <c r="F196" s="45">
        <v>719</v>
      </c>
      <c r="G196" s="37">
        <f t="shared" si="1"/>
        <v>1.1467670420109095</v>
      </c>
      <c r="H196" s="38">
        <v>5229.01</v>
      </c>
      <c r="I196" s="39" t="s">
        <v>283</v>
      </c>
      <c r="J196" s="38">
        <v>7887383.2000000002</v>
      </c>
      <c r="K196" s="38">
        <v>51220163.100000001</v>
      </c>
    </row>
    <row r="197" spans="2:11" ht="31.5">
      <c r="B197" s="42" t="s">
        <v>222</v>
      </c>
      <c r="C197" s="39" t="s">
        <v>177</v>
      </c>
      <c r="D197" s="43" t="s">
        <v>279</v>
      </c>
      <c r="E197" s="10" t="s">
        <v>407</v>
      </c>
      <c r="F197" s="45">
        <v>510</v>
      </c>
      <c r="G197" s="37">
        <f t="shared" si="1"/>
        <v>0.81342307569619443</v>
      </c>
      <c r="H197" s="38">
        <v>420.19</v>
      </c>
      <c r="I197" s="39" t="s">
        <v>283</v>
      </c>
      <c r="J197" s="38">
        <v>5287184.3899999997</v>
      </c>
      <c r="K197" s="38">
        <v>37525243.590000004</v>
      </c>
    </row>
    <row r="198" spans="2:11" ht="30">
      <c r="B198" s="42" t="s">
        <v>223</v>
      </c>
      <c r="C198" s="39" t="s">
        <v>177</v>
      </c>
      <c r="D198" s="43" t="s">
        <v>279</v>
      </c>
      <c r="E198" s="10" t="s">
        <v>407</v>
      </c>
      <c r="F198" s="45">
        <v>1102</v>
      </c>
      <c r="G198" s="37">
        <f t="shared" si="1"/>
        <v>1.7576318223866789</v>
      </c>
      <c r="H198" s="38">
        <v>2058.87</v>
      </c>
      <c r="I198" s="39" t="s">
        <v>283</v>
      </c>
      <c r="J198" s="38">
        <v>12373896.84</v>
      </c>
      <c r="K198" s="38">
        <v>70765250</v>
      </c>
    </row>
    <row r="199" spans="2:11" ht="31.5">
      <c r="B199" s="42" t="s">
        <v>224</v>
      </c>
      <c r="C199" s="39" t="s">
        <v>177</v>
      </c>
      <c r="D199" s="43" t="s">
        <v>279</v>
      </c>
      <c r="E199" s="10" t="s">
        <v>407</v>
      </c>
      <c r="F199" s="45">
        <v>709</v>
      </c>
      <c r="G199" s="37">
        <f t="shared" si="1"/>
        <v>1.1308175699384351</v>
      </c>
      <c r="H199" s="38">
        <v>2102.3000000000002</v>
      </c>
      <c r="I199" s="39" t="s">
        <v>283</v>
      </c>
      <c r="J199" s="38">
        <v>7211928.5599999996</v>
      </c>
      <c r="K199" s="38">
        <v>52321795.869999997</v>
      </c>
    </row>
    <row r="200" spans="2:11" ht="31.5">
      <c r="B200" s="42" t="s">
        <v>225</v>
      </c>
      <c r="C200" s="39" t="s">
        <v>177</v>
      </c>
      <c r="D200" s="43" t="s">
        <v>279</v>
      </c>
      <c r="E200" s="10" t="s">
        <v>407</v>
      </c>
      <c r="F200" s="45">
        <v>962</v>
      </c>
      <c r="G200" s="37">
        <f t="shared" si="1"/>
        <v>1.5343392133720375</v>
      </c>
      <c r="H200" s="38">
        <v>508.49</v>
      </c>
      <c r="I200" s="39" t="s">
        <v>283</v>
      </c>
      <c r="J200" s="38">
        <v>8946770.2699999996</v>
      </c>
      <c r="K200" s="38">
        <v>60855471.789999999</v>
      </c>
    </row>
    <row r="201" spans="2:11" ht="31.5">
      <c r="B201" s="42" t="s">
        <v>226</v>
      </c>
      <c r="C201" s="39" t="s">
        <v>177</v>
      </c>
      <c r="D201" s="43" t="s">
        <v>279</v>
      </c>
      <c r="E201" s="10" t="s">
        <v>407</v>
      </c>
      <c r="F201" s="45">
        <v>760</v>
      </c>
      <c r="G201" s="37">
        <f t="shared" si="1"/>
        <v>1.2121598775080547</v>
      </c>
      <c r="H201" s="38">
        <v>0</v>
      </c>
      <c r="I201" s="39" t="s">
        <v>283</v>
      </c>
      <c r="J201" s="38">
        <v>12849792.93</v>
      </c>
      <c r="K201" s="38">
        <f>9881560.32+52800192.5</f>
        <v>62681752.82</v>
      </c>
    </row>
    <row r="202" spans="2:11" ht="31.5">
      <c r="B202" s="42" t="s">
        <v>227</v>
      </c>
      <c r="C202" s="39" t="s">
        <v>177</v>
      </c>
      <c r="D202" s="43" t="s">
        <v>279</v>
      </c>
      <c r="E202" s="10" t="s">
        <v>407</v>
      </c>
      <c r="F202" s="45">
        <v>139</v>
      </c>
      <c r="G202" s="37">
        <f t="shared" si="1"/>
        <v>0.22169766180739417</v>
      </c>
      <c r="H202" s="38">
        <v>0</v>
      </c>
      <c r="I202" s="39" t="s">
        <v>283</v>
      </c>
      <c r="J202" s="38">
        <v>8551472.9499999993</v>
      </c>
      <c r="K202" s="38">
        <f>4285629.32+78755744.02</f>
        <v>83041373.340000004</v>
      </c>
    </row>
    <row r="203" spans="2:11" ht="31.5">
      <c r="B203" s="42" t="s">
        <v>228</v>
      </c>
      <c r="C203" s="39" t="s">
        <v>177</v>
      </c>
      <c r="D203" s="43" t="s">
        <v>279</v>
      </c>
      <c r="E203" s="10" t="s">
        <v>407</v>
      </c>
      <c r="F203" s="45">
        <v>939</v>
      </c>
      <c r="G203" s="37">
        <f t="shared" si="1"/>
        <v>1.4976554276053462</v>
      </c>
      <c r="H203" s="38">
        <v>1179.8900000000001</v>
      </c>
      <c r="I203" s="39" t="s">
        <v>283</v>
      </c>
      <c r="J203" s="38">
        <v>11101258.76</v>
      </c>
      <c r="K203" s="38">
        <v>50590390</v>
      </c>
    </row>
    <row r="204" spans="2:11" ht="31.5">
      <c r="B204" s="42" t="s">
        <v>229</v>
      </c>
      <c r="C204" s="39" t="s">
        <v>177</v>
      </c>
      <c r="D204" s="43" t="s">
        <v>279</v>
      </c>
      <c r="E204" s="10" t="s">
        <v>407</v>
      </c>
      <c r="F204" s="45">
        <v>354</v>
      </c>
      <c r="G204" s="37">
        <f t="shared" si="1"/>
        <v>0.56461131136559384</v>
      </c>
      <c r="H204" s="38">
        <v>229.34</v>
      </c>
      <c r="I204" s="39" t="s">
        <v>283</v>
      </c>
      <c r="J204" s="38">
        <v>12158899.960000001</v>
      </c>
      <c r="K204" s="38">
        <f>5034581.98+30556042.5</f>
        <v>35590624.480000004</v>
      </c>
    </row>
    <row r="205" spans="2:11" ht="30">
      <c r="B205" s="42" t="s">
        <v>230</v>
      </c>
      <c r="C205" s="39" t="s">
        <v>177</v>
      </c>
      <c r="D205" s="43" t="s">
        <v>279</v>
      </c>
      <c r="E205" s="10" t="s">
        <v>407</v>
      </c>
      <c r="F205" s="45">
        <v>1182</v>
      </c>
      <c r="G205" s="37">
        <f t="shared" si="1"/>
        <v>1.8852275989664742</v>
      </c>
      <c r="H205" s="38">
        <v>2921.94</v>
      </c>
      <c r="I205" s="39" t="s">
        <v>283</v>
      </c>
      <c r="J205" s="38">
        <v>11609658.210000001</v>
      </c>
      <c r="K205" s="38">
        <v>77575365.950000003</v>
      </c>
    </row>
    <row r="206" spans="2:11" ht="30">
      <c r="B206" s="42" t="s">
        <v>231</v>
      </c>
      <c r="C206" s="39" t="s">
        <v>177</v>
      </c>
      <c r="D206" s="43" t="s">
        <v>279</v>
      </c>
      <c r="E206" s="10" t="s">
        <v>407</v>
      </c>
      <c r="F206" s="45">
        <v>668</v>
      </c>
      <c r="G206" s="37">
        <f t="shared" si="1"/>
        <v>1.0654247344412899</v>
      </c>
      <c r="H206" s="38">
        <v>2805.36</v>
      </c>
      <c r="I206" s="39" t="s">
        <v>283</v>
      </c>
      <c r="J206" s="38">
        <v>8229853.5</v>
      </c>
      <c r="K206" s="38">
        <v>49642245.530000001</v>
      </c>
    </row>
    <row r="207" spans="2:11" ht="31.5">
      <c r="B207" s="42" t="s">
        <v>232</v>
      </c>
      <c r="C207" s="39" t="s">
        <v>177</v>
      </c>
      <c r="D207" s="43" t="s">
        <v>279</v>
      </c>
      <c r="E207" s="10" t="s">
        <v>407</v>
      </c>
      <c r="F207" s="45">
        <v>880</v>
      </c>
      <c r="G207" s="37">
        <f t="shared" si="1"/>
        <v>1.4035535423777472</v>
      </c>
      <c r="H207" s="38">
        <v>505.45</v>
      </c>
      <c r="I207" s="39" t="s">
        <v>283</v>
      </c>
      <c r="J207" s="38">
        <v>8415339.1600000001</v>
      </c>
      <c r="K207" s="38">
        <f>9364278.67+47253420</f>
        <v>56617698.670000002</v>
      </c>
    </row>
    <row r="208" spans="2:11" ht="30">
      <c r="B208" s="42" t="s">
        <v>233</v>
      </c>
      <c r="C208" s="39" t="s">
        <v>177</v>
      </c>
      <c r="D208" s="43" t="s">
        <v>279</v>
      </c>
      <c r="E208" s="10" t="s">
        <v>407</v>
      </c>
      <c r="F208" s="45">
        <v>987</v>
      </c>
      <c r="G208" s="37">
        <f t="shared" si="1"/>
        <v>1.5742128935532234</v>
      </c>
      <c r="H208" s="38">
        <v>1635.83</v>
      </c>
      <c r="I208" s="39" t="s">
        <v>283</v>
      </c>
      <c r="J208" s="38">
        <v>6424424.8600000003</v>
      </c>
      <c r="K208" s="38">
        <v>64807127.700000003</v>
      </c>
    </row>
    <row r="209" spans="2:11" ht="31.5">
      <c r="B209" s="42" t="s">
        <v>234</v>
      </c>
      <c r="C209" s="39" t="s">
        <v>177</v>
      </c>
      <c r="D209" s="43" t="s">
        <v>279</v>
      </c>
      <c r="E209" s="10" t="s">
        <v>407</v>
      </c>
      <c r="F209" s="45">
        <v>823</v>
      </c>
      <c r="G209" s="37">
        <f t="shared" si="1"/>
        <v>1.3126415515646432</v>
      </c>
      <c r="H209" s="38">
        <v>1830.06</v>
      </c>
      <c r="I209" s="39" t="s">
        <v>283</v>
      </c>
      <c r="J209" s="38">
        <v>7846866.4199999999</v>
      </c>
      <c r="K209" s="38">
        <v>55205439.740000002</v>
      </c>
    </row>
    <row r="210" spans="2:11" ht="31.5">
      <c r="B210" s="42" t="s">
        <v>235</v>
      </c>
      <c r="C210" s="39" t="s">
        <v>177</v>
      </c>
      <c r="D210" s="43" t="s">
        <v>279</v>
      </c>
      <c r="E210" s="10" t="s">
        <v>407</v>
      </c>
      <c r="F210" s="45">
        <v>985</v>
      </c>
      <c r="G210" s="37">
        <f t="shared" si="1"/>
        <v>1.5710229991387283</v>
      </c>
      <c r="H210" s="38">
        <v>692.13</v>
      </c>
      <c r="I210" s="39" t="s">
        <v>283</v>
      </c>
      <c r="J210" s="38">
        <v>6594451.5099999998</v>
      </c>
      <c r="K210" s="38">
        <v>52199050</v>
      </c>
    </row>
    <row r="211" spans="2:11" ht="31.5">
      <c r="B211" s="42" t="s">
        <v>236</v>
      </c>
      <c r="C211" s="39" t="s">
        <v>177</v>
      </c>
      <c r="D211" s="43" t="s">
        <v>279</v>
      </c>
      <c r="E211" s="10" t="s">
        <v>407</v>
      </c>
      <c r="F211" s="45">
        <v>775</v>
      </c>
      <c r="G211" s="37">
        <f t="shared" si="1"/>
        <v>1.2360840856167661</v>
      </c>
      <c r="H211" s="38">
        <v>1527.62</v>
      </c>
      <c r="I211" s="39" t="s">
        <v>283</v>
      </c>
      <c r="J211" s="38">
        <v>5579098.3499999996</v>
      </c>
      <c r="K211" s="38">
        <v>41904922.5</v>
      </c>
    </row>
    <row r="212" spans="2:11" ht="30">
      <c r="B212" s="42" t="s">
        <v>237</v>
      </c>
      <c r="C212" s="39" t="s">
        <v>177</v>
      </c>
      <c r="D212" s="43" t="s">
        <v>279</v>
      </c>
      <c r="E212" s="10" t="s">
        <v>407</v>
      </c>
      <c r="F212" s="45">
        <v>201</v>
      </c>
      <c r="G212" s="37">
        <f t="shared" si="1"/>
        <v>0.32058438865673544</v>
      </c>
      <c r="H212" s="38">
        <v>0</v>
      </c>
      <c r="I212" s="39" t="s">
        <v>283</v>
      </c>
      <c r="J212" s="38">
        <v>7528714.5599999996</v>
      </c>
      <c r="K212" s="38">
        <f>60152000+3202928.87</f>
        <v>63354928.869999997</v>
      </c>
    </row>
    <row r="213" spans="2:11" ht="31.5">
      <c r="B213" s="42" t="s">
        <v>238</v>
      </c>
      <c r="C213" s="39" t="s">
        <v>177</v>
      </c>
      <c r="D213" s="43" t="s">
        <v>279</v>
      </c>
      <c r="E213" s="10" t="s">
        <v>407</v>
      </c>
      <c r="F213" s="45">
        <v>777</v>
      </c>
      <c r="G213" s="37">
        <f t="shared" si="1"/>
        <v>1.2392739800312609</v>
      </c>
      <c r="H213" s="38">
        <v>764.05</v>
      </c>
      <c r="I213" s="39" t="s">
        <v>283</v>
      </c>
      <c r="J213" s="38">
        <v>5416780.5</v>
      </c>
      <c r="K213" s="38">
        <v>41555492.5</v>
      </c>
    </row>
    <row r="214" spans="2:11" ht="31.5">
      <c r="B214" s="42" t="s">
        <v>239</v>
      </c>
      <c r="C214" s="39" t="s">
        <v>177</v>
      </c>
      <c r="D214" s="43" t="s">
        <v>279</v>
      </c>
      <c r="E214" s="10" t="s">
        <v>407</v>
      </c>
      <c r="F214" s="45">
        <v>889</v>
      </c>
      <c r="G214" s="37">
        <f t="shared" si="1"/>
        <v>1.4179080672429742</v>
      </c>
      <c r="H214" s="38">
        <v>836.31</v>
      </c>
      <c r="I214" s="39" t="s">
        <v>283</v>
      </c>
      <c r="J214" s="38">
        <v>5189812.79</v>
      </c>
      <c r="K214" s="38">
        <v>46645050</v>
      </c>
    </row>
    <row r="215" spans="2:11" ht="30">
      <c r="B215" s="42" t="s">
        <v>240</v>
      </c>
      <c r="C215" s="39" t="s">
        <v>177</v>
      </c>
      <c r="D215" s="43" t="s">
        <v>279</v>
      </c>
      <c r="E215" s="10" t="s">
        <v>407</v>
      </c>
      <c r="F215" s="45">
        <v>149</v>
      </c>
      <c r="G215" s="37">
        <f t="shared" si="1"/>
        <v>0.23764713387986861</v>
      </c>
      <c r="H215" s="38">
        <v>0</v>
      </c>
      <c r="I215" s="39" t="s">
        <v>283</v>
      </c>
      <c r="J215" s="38">
        <v>5538006.7300000004</v>
      </c>
      <c r="K215" s="38">
        <f>3432959.74+39073420</f>
        <v>42506379.740000002</v>
      </c>
    </row>
    <row r="216" spans="2:11" ht="30">
      <c r="B216" s="42" t="s">
        <v>241</v>
      </c>
      <c r="C216" s="39" t="s">
        <v>177</v>
      </c>
      <c r="D216" s="43" t="s">
        <v>279</v>
      </c>
      <c r="E216" s="10" t="s">
        <v>407</v>
      </c>
      <c r="F216" s="45">
        <v>947</v>
      </c>
      <c r="G216" s="37">
        <f t="shared" si="1"/>
        <v>1.5104150052633258</v>
      </c>
      <c r="H216" s="38">
        <v>1221.29</v>
      </c>
      <c r="I216" s="39" t="s">
        <v>283</v>
      </c>
      <c r="J216" s="38">
        <v>19961197.920000002</v>
      </c>
      <c r="K216" s="38">
        <v>69243524.280000001</v>
      </c>
    </row>
    <row r="217" spans="2:11" ht="31.5">
      <c r="B217" s="42" t="s">
        <v>242</v>
      </c>
      <c r="C217" s="39" t="s">
        <v>177</v>
      </c>
      <c r="D217" s="43" t="s">
        <v>279</v>
      </c>
      <c r="E217" s="10" t="s">
        <v>407</v>
      </c>
      <c r="F217" s="45">
        <v>788</v>
      </c>
      <c r="G217" s="37">
        <f t="shared" si="1"/>
        <v>1.2568183993109829</v>
      </c>
      <c r="H217" s="38">
        <v>208.11</v>
      </c>
      <c r="I217" s="39" t="s">
        <v>283</v>
      </c>
      <c r="J217" s="38">
        <v>9893165.3900000006</v>
      </c>
      <c r="K217" s="38">
        <v>42604825</v>
      </c>
    </row>
    <row r="218" spans="2:11" ht="31.5">
      <c r="B218" s="42" t="s">
        <v>243</v>
      </c>
      <c r="C218" s="39" t="s">
        <v>177</v>
      </c>
      <c r="D218" s="43" t="s">
        <v>279</v>
      </c>
      <c r="E218" s="10" t="s">
        <v>407</v>
      </c>
      <c r="F218" s="45">
        <v>704</v>
      </c>
      <c r="G218" s="37">
        <f t="shared" si="1"/>
        <v>1.1228428339021979</v>
      </c>
      <c r="H218" s="38">
        <v>2347.33</v>
      </c>
      <c r="I218" s="39" t="s">
        <v>283</v>
      </c>
      <c r="J218" s="38">
        <v>6647316.2000000002</v>
      </c>
      <c r="K218" s="38">
        <v>39802350</v>
      </c>
    </row>
    <row r="219" spans="2:11" ht="30">
      <c r="B219" s="42" t="s">
        <v>244</v>
      </c>
      <c r="C219" s="39" t="s">
        <v>177</v>
      </c>
      <c r="D219" s="43" t="s">
        <v>279</v>
      </c>
      <c r="E219" s="10" t="s">
        <v>407</v>
      </c>
      <c r="F219" s="45">
        <v>1192</v>
      </c>
      <c r="G219" s="37">
        <f t="shared" si="1"/>
        <v>1.9011770710389488</v>
      </c>
      <c r="H219" s="38">
        <v>6182.42</v>
      </c>
      <c r="I219" s="39" t="s">
        <v>283</v>
      </c>
      <c r="J219" s="38">
        <v>10201980.74</v>
      </c>
      <c r="K219" s="38">
        <v>75641540</v>
      </c>
    </row>
    <row r="220" spans="2:11" ht="31.5">
      <c r="B220" s="42" t="s">
        <v>245</v>
      </c>
      <c r="C220" s="39" t="s">
        <v>177</v>
      </c>
      <c r="D220" s="43" t="s">
        <v>279</v>
      </c>
      <c r="E220" s="10" t="s">
        <v>407</v>
      </c>
      <c r="F220" s="45">
        <v>920</v>
      </c>
      <c r="G220" s="37">
        <f t="shared" si="1"/>
        <v>1.467351430667645</v>
      </c>
      <c r="H220" s="38">
        <v>758.18</v>
      </c>
      <c r="I220" s="39" t="s">
        <v>283</v>
      </c>
      <c r="J220" s="38">
        <v>7939388.6900000004</v>
      </c>
      <c r="K220" s="38">
        <v>46670975</v>
      </c>
    </row>
    <row r="221" spans="2:11" ht="31.5">
      <c r="B221" s="42" t="s">
        <v>246</v>
      </c>
      <c r="C221" s="39" t="s">
        <v>177</v>
      </c>
      <c r="D221" s="43" t="s">
        <v>279</v>
      </c>
      <c r="E221" s="10" t="s">
        <v>407</v>
      </c>
      <c r="F221" s="45">
        <v>1081</v>
      </c>
      <c r="G221" s="37">
        <f t="shared" si="1"/>
        <v>1.7241379310344827</v>
      </c>
      <c r="H221" s="38">
        <v>2044.48</v>
      </c>
      <c r="I221" s="39" t="s">
        <v>283</v>
      </c>
      <c r="J221" s="38">
        <v>11280986.720000001</v>
      </c>
      <c r="K221" s="38">
        <v>70273909</v>
      </c>
    </row>
    <row r="222" spans="2:11" ht="31.5">
      <c r="B222" s="42" t="s">
        <v>247</v>
      </c>
      <c r="C222" s="39" t="s">
        <v>177</v>
      </c>
      <c r="D222" s="43" t="s">
        <v>279</v>
      </c>
      <c r="E222" s="10" t="s">
        <v>407</v>
      </c>
      <c r="F222" s="45">
        <v>1282</v>
      </c>
      <c r="G222" s="37">
        <f t="shared" si="1"/>
        <v>2.0447223196912181</v>
      </c>
      <c r="H222" s="38">
        <v>4266.04</v>
      </c>
      <c r="I222" s="39" t="s">
        <v>283</v>
      </c>
      <c r="J222" s="38">
        <v>22994013.609999999</v>
      </c>
      <c r="K222" s="38">
        <v>80357775</v>
      </c>
    </row>
    <row r="223" spans="2:11" ht="31.5">
      <c r="B223" s="42" t="s">
        <v>248</v>
      </c>
      <c r="C223" s="39" t="s">
        <v>177</v>
      </c>
      <c r="D223" s="43" t="s">
        <v>279</v>
      </c>
      <c r="E223" s="10" t="s">
        <v>407</v>
      </c>
      <c r="F223" s="45">
        <v>500</v>
      </c>
      <c r="G223" s="37">
        <f t="shared" si="1"/>
        <v>0.79747360362372</v>
      </c>
      <c r="H223" s="38">
        <v>954.26</v>
      </c>
      <c r="I223" s="39" t="s">
        <v>283</v>
      </c>
      <c r="J223" s="38">
        <v>11523848.18</v>
      </c>
      <c r="K223" s="38">
        <f>6120439.13+35045650</f>
        <v>41166089.130000003</v>
      </c>
    </row>
    <row r="224" spans="2:11" ht="30">
      <c r="B224" s="42" t="s">
        <v>249</v>
      </c>
      <c r="C224" s="39" t="s">
        <v>177</v>
      </c>
      <c r="D224" s="43" t="s">
        <v>279</v>
      </c>
      <c r="E224" s="10" t="s">
        <v>407</v>
      </c>
      <c r="F224" s="45">
        <v>988</v>
      </c>
      <c r="G224" s="37">
        <f t="shared" si="1"/>
        <v>1.5758078407604708</v>
      </c>
      <c r="H224" s="38">
        <v>7799.8</v>
      </c>
      <c r="I224" s="39" t="s">
        <v>283</v>
      </c>
      <c r="J224" s="38">
        <v>8056947.5300000003</v>
      </c>
      <c r="K224" s="38">
        <v>68024995.900000006</v>
      </c>
    </row>
    <row r="225" spans="2:11" ht="31.5">
      <c r="B225" s="42" t="s">
        <v>250</v>
      </c>
      <c r="C225" s="39" t="s">
        <v>177</v>
      </c>
      <c r="D225" s="43" t="s">
        <v>279</v>
      </c>
      <c r="E225" s="10" t="s">
        <v>407</v>
      </c>
      <c r="F225" s="45">
        <v>748</v>
      </c>
      <c r="G225" s="37">
        <f t="shared" si="1"/>
        <v>1.1930205110210852</v>
      </c>
      <c r="H225" s="38">
        <v>293.56</v>
      </c>
      <c r="I225" s="39" t="s">
        <v>283</v>
      </c>
      <c r="J225" s="38">
        <v>5651653</v>
      </c>
      <c r="K225" s="38">
        <v>41822625</v>
      </c>
    </row>
    <row r="226" spans="2:11" ht="47.25">
      <c r="B226" s="42" t="s">
        <v>251</v>
      </c>
      <c r="C226" s="39" t="s">
        <v>177</v>
      </c>
      <c r="D226" s="43" t="s">
        <v>279</v>
      </c>
      <c r="E226" s="10" t="s">
        <v>407</v>
      </c>
      <c r="F226" s="45">
        <v>969</v>
      </c>
      <c r="G226" s="37">
        <f t="shared" si="1"/>
        <v>1.5455038438227695</v>
      </c>
      <c r="H226" s="38">
        <v>5456.77</v>
      </c>
      <c r="I226" s="39" t="s">
        <v>283</v>
      </c>
      <c r="J226" s="38">
        <v>5598670.0899999999</v>
      </c>
      <c r="K226" s="38">
        <v>62461250</v>
      </c>
    </row>
    <row r="227" spans="2:11" ht="30">
      <c r="B227" s="42" t="s">
        <v>252</v>
      </c>
      <c r="C227" s="39" t="s">
        <v>177</v>
      </c>
      <c r="D227" s="43" t="s">
        <v>279</v>
      </c>
      <c r="E227" s="10" t="s">
        <v>407</v>
      </c>
      <c r="F227" s="45">
        <v>913</v>
      </c>
      <c r="G227" s="37">
        <f t="shared" si="1"/>
        <v>1.4561868002169127</v>
      </c>
      <c r="H227" s="38">
        <v>2150.61</v>
      </c>
      <c r="I227" s="39" t="s">
        <v>283</v>
      </c>
      <c r="J227" s="38">
        <v>7103680.1600000001</v>
      </c>
      <c r="K227" s="38">
        <f>9557713.19+57203665</f>
        <v>66761378.189999998</v>
      </c>
    </row>
    <row r="228" spans="2:11" ht="30">
      <c r="B228" s="42" t="s">
        <v>253</v>
      </c>
      <c r="C228" s="39" t="s">
        <v>177</v>
      </c>
      <c r="D228" s="43" t="s">
        <v>279</v>
      </c>
      <c r="E228" s="10" t="s">
        <v>407</v>
      </c>
      <c r="F228" s="45">
        <v>1072</v>
      </c>
      <c r="G228" s="37">
        <f t="shared" si="1"/>
        <v>1.7097834061692556</v>
      </c>
      <c r="H228" s="38">
        <v>1838.49</v>
      </c>
      <c r="I228" s="39" t="s">
        <v>283</v>
      </c>
      <c r="J228" s="38">
        <v>6401490.0199999996</v>
      </c>
      <c r="K228" s="38">
        <v>69386345</v>
      </c>
    </row>
    <row r="229" spans="2:11" ht="31.5">
      <c r="B229" s="42" t="s">
        <v>254</v>
      </c>
      <c r="C229" s="39" t="s">
        <v>177</v>
      </c>
      <c r="D229" s="43" t="s">
        <v>279</v>
      </c>
      <c r="E229" s="10" t="s">
        <v>407</v>
      </c>
      <c r="F229" s="45">
        <v>869</v>
      </c>
      <c r="G229" s="37">
        <f t="shared" si="1"/>
        <v>1.3860091230980254</v>
      </c>
      <c r="H229" s="38">
        <v>1507.45</v>
      </c>
      <c r="I229" s="39" t="s">
        <v>283</v>
      </c>
      <c r="J229" s="38">
        <v>8068528.04</v>
      </c>
      <c r="K229" s="38">
        <v>53468520.340000004</v>
      </c>
    </row>
    <row r="230" spans="2:11" ht="30">
      <c r="B230" s="42" t="s">
        <v>255</v>
      </c>
      <c r="C230" s="39" t="s">
        <v>177</v>
      </c>
      <c r="D230" s="43" t="s">
        <v>279</v>
      </c>
      <c r="E230" s="10" t="s">
        <v>407</v>
      </c>
      <c r="F230" s="45">
        <v>136</v>
      </c>
      <c r="G230" s="37">
        <f t="shared" si="1"/>
        <v>0.21691282018565186</v>
      </c>
      <c r="H230" s="38">
        <v>0</v>
      </c>
      <c r="I230" s="39" t="s">
        <v>283</v>
      </c>
      <c r="J230" s="38">
        <v>5266280.97</v>
      </c>
      <c r="K230" s="38">
        <f>2415761.88+46045380</f>
        <v>48461141.880000003</v>
      </c>
    </row>
    <row r="231" spans="2:11" ht="31.5">
      <c r="B231" s="42" t="s">
        <v>256</v>
      </c>
      <c r="C231" s="39" t="s">
        <v>177</v>
      </c>
      <c r="D231" s="43" t="s">
        <v>279</v>
      </c>
      <c r="E231" s="10" t="s">
        <v>407</v>
      </c>
      <c r="F231" s="45">
        <v>1043</v>
      </c>
      <c r="G231" s="37">
        <f t="shared" si="1"/>
        <v>1.6635299371590799</v>
      </c>
      <c r="H231" s="38">
        <v>1729.2</v>
      </c>
      <c r="I231" s="39" t="s">
        <v>283</v>
      </c>
      <c r="J231" s="38">
        <v>17614273.039999999</v>
      </c>
      <c r="K231" s="38">
        <v>71820534.650000006</v>
      </c>
    </row>
    <row r="232" spans="2:11" ht="30">
      <c r="B232" s="42" t="s">
        <v>257</v>
      </c>
      <c r="C232" s="39" t="s">
        <v>177</v>
      </c>
      <c r="D232" s="43" t="s">
        <v>279</v>
      </c>
      <c r="E232" s="10" t="s">
        <v>407</v>
      </c>
      <c r="F232" s="45">
        <v>143</v>
      </c>
      <c r="G232" s="37">
        <f t="shared" si="1"/>
        <v>0.22807745063638396</v>
      </c>
      <c r="H232" s="38">
        <v>0</v>
      </c>
      <c r="I232" s="39" t="s">
        <v>283</v>
      </c>
      <c r="J232" s="38">
        <v>4849058.21</v>
      </c>
      <c r="K232" s="38">
        <f>2433223.2+39777000</f>
        <v>42210223.200000003</v>
      </c>
    </row>
    <row r="233" spans="2:11" ht="31.5">
      <c r="B233" s="42" t="s">
        <v>258</v>
      </c>
      <c r="C233" s="39" t="s">
        <v>177</v>
      </c>
      <c r="D233" s="43" t="s">
        <v>279</v>
      </c>
      <c r="E233" s="10" t="s">
        <v>407</v>
      </c>
      <c r="F233" s="45">
        <v>1034</v>
      </c>
      <c r="G233" s="37">
        <f t="shared" si="1"/>
        <v>1.6491754122938531</v>
      </c>
      <c r="H233" s="38">
        <v>1030.67</v>
      </c>
      <c r="I233" s="39" t="s">
        <v>283</v>
      </c>
      <c r="J233" s="38">
        <v>46390689.729999997</v>
      </c>
      <c r="K233" s="38">
        <v>65040669.939999998</v>
      </c>
    </row>
    <row r="234" spans="2:11" ht="30">
      <c r="B234" s="42" t="s">
        <v>259</v>
      </c>
      <c r="C234" s="39" t="s">
        <v>177</v>
      </c>
      <c r="D234" s="43" t="s">
        <v>279</v>
      </c>
      <c r="E234" s="10" t="s">
        <v>407</v>
      </c>
      <c r="F234" s="45">
        <v>199</v>
      </c>
      <c r="G234" s="37">
        <f t="shared" si="1"/>
        <v>0.31739449424224059</v>
      </c>
      <c r="H234" s="38">
        <v>0</v>
      </c>
      <c r="I234" s="39" t="s">
        <v>283</v>
      </c>
      <c r="J234" s="38">
        <v>11678832.51</v>
      </c>
      <c r="K234" s="38">
        <f>1609003.63+57733880</f>
        <v>59342883.630000003</v>
      </c>
    </row>
    <row r="235" spans="2:11" ht="31.5">
      <c r="B235" s="42" t="s">
        <v>260</v>
      </c>
      <c r="C235" s="39" t="s">
        <v>177</v>
      </c>
      <c r="D235" s="43" t="s">
        <v>279</v>
      </c>
      <c r="E235" s="10" t="s">
        <v>407</v>
      </c>
      <c r="F235" s="45">
        <v>420</v>
      </c>
      <c r="G235" s="37">
        <f t="shared" si="1"/>
        <v>0.66987782704392485</v>
      </c>
      <c r="H235" s="38">
        <v>95.03</v>
      </c>
      <c r="I235" s="39" t="s">
        <v>283</v>
      </c>
      <c r="J235" s="38">
        <v>4045897.52</v>
      </c>
      <c r="K235" s="38">
        <v>23370925</v>
      </c>
    </row>
    <row r="236" spans="2:11" ht="31.5">
      <c r="B236" s="42" t="s">
        <v>261</v>
      </c>
      <c r="C236" s="39" t="s">
        <v>177</v>
      </c>
      <c r="D236" s="43" t="s">
        <v>279</v>
      </c>
      <c r="E236" s="10" t="s">
        <v>407</v>
      </c>
      <c r="F236" s="45">
        <v>134</v>
      </c>
      <c r="G236" s="37">
        <f t="shared" si="1"/>
        <v>0.21372292577115695</v>
      </c>
      <c r="H236" s="38">
        <v>0</v>
      </c>
      <c r="I236" s="39" t="s">
        <v>283</v>
      </c>
      <c r="J236" s="38">
        <v>6039260.2599999998</v>
      </c>
      <c r="K236" s="38">
        <f>1708945.31+60126777.94</f>
        <v>61835723.25</v>
      </c>
    </row>
    <row r="237" spans="2:11" ht="31.5">
      <c r="B237" s="42" t="s">
        <v>262</v>
      </c>
      <c r="C237" s="39" t="s">
        <v>177</v>
      </c>
      <c r="D237" s="43" t="s">
        <v>279</v>
      </c>
      <c r="E237" s="10" t="s">
        <v>407</v>
      </c>
      <c r="F237" s="45">
        <v>368</v>
      </c>
      <c r="G237" s="37">
        <f t="shared" si="1"/>
        <v>0.58694057226705798</v>
      </c>
      <c r="H237" s="38">
        <v>226.13</v>
      </c>
      <c r="I237" s="39" t="s">
        <v>283</v>
      </c>
      <c r="J237" s="38">
        <v>22761484.390000001</v>
      </c>
      <c r="K237" s="38">
        <v>23430553.879999999</v>
      </c>
    </row>
    <row r="238" spans="2:11" ht="31.5">
      <c r="B238" s="42" t="s">
        <v>263</v>
      </c>
      <c r="C238" s="39" t="s">
        <v>177</v>
      </c>
      <c r="D238" s="43" t="s">
        <v>279</v>
      </c>
      <c r="E238" s="10" t="s">
        <v>407</v>
      </c>
      <c r="F238" s="45">
        <v>799</v>
      </c>
      <c r="G238" s="37">
        <f t="shared" si="1"/>
        <v>1.2743628185907045</v>
      </c>
      <c r="H238" s="38">
        <v>1657.84</v>
      </c>
      <c r="I238" s="39" t="s">
        <v>283</v>
      </c>
      <c r="J238" s="38">
        <v>5258031.1900000004</v>
      </c>
      <c r="K238" s="38">
        <v>43582371.5</v>
      </c>
    </row>
    <row r="239" spans="2:11" ht="31.5">
      <c r="B239" s="42" t="s">
        <v>264</v>
      </c>
      <c r="C239" s="39" t="s">
        <v>177</v>
      </c>
      <c r="D239" s="43" t="s">
        <v>279</v>
      </c>
      <c r="E239" s="10" t="s">
        <v>407</v>
      </c>
      <c r="F239" s="45">
        <v>623</v>
      </c>
      <c r="G239" s="37">
        <f t="shared" si="1"/>
        <v>0.99365211011515531</v>
      </c>
      <c r="H239" s="38">
        <v>0</v>
      </c>
      <c r="I239" s="39" t="s">
        <v>283</v>
      </c>
      <c r="J239" s="38">
        <v>5595807.21</v>
      </c>
      <c r="K239" s="38">
        <f>7275111.07+39371845</f>
        <v>46646956.07</v>
      </c>
    </row>
    <row r="240" spans="2:11" ht="31.5">
      <c r="B240" s="42" t="s">
        <v>265</v>
      </c>
      <c r="C240" s="39" t="s">
        <v>177</v>
      </c>
      <c r="D240" s="43" t="s">
        <v>279</v>
      </c>
      <c r="E240" s="10" t="s">
        <v>407</v>
      </c>
      <c r="F240" s="45">
        <v>812</v>
      </c>
      <c r="G240" s="37">
        <f t="shared" si="1"/>
        <v>1.2950971322849214</v>
      </c>
      <c r="H240" s="38">
        <v>0</v>
      </c>
      <c r="I240" s="39" t="s">
        <v>283</v>
      </c>
      <c r="J240" s="38">
        <v>6542268.0700000003</v>
      </c>
      <c r="K240" s="38">
        <v>51561733.270000003</v>
      </c>
    </row>
    <row r="241" spans="2:15" ht="31.5">
      <c r="B241" s="42" t="s">
        <v>266</v>
      </c>
      <c r="C241" s="39" t="s">
        <v>177</v>
      </c>
      <c r="D241" s="43" t="s">
        <v>279</v>
      </c>
      <c r="E241" s="10" t="s">
        <v>407</v>
      </c>
      <c r="F241" s="45">
        <v>1052</v>
      </c>
      <c r="G241" s="37">
        <f t="shared" si="1"/>
        <v>1.677884462024307</v>
      </c>
      <c r="H241" s="38">
        <v>1747.24</v>
      </c>
      <c r="I241" s="39" t="s">
        <v>283</v>
      </c>
      <c r="J241" s="38">
        <v>8021024.5300000003</v>
      </c>
      <c r="K241" s="38">
        <v>66920327.009999998</v>
      </c>
    </row>
    <row r="242" spans="2:15" ht="31.5">
      <c r="B242" s="42" t="s">
        <v>267</v>
      </c>
      <c r="C242" s="39" t="s">
        <v>177</v>
      </c>
      <c r="D242" s="43" t="s">
        <v>279</v>
      </c>
      <c r="E242" s="10" t="s">
        <v>407</v>
      </c>
      <c r="F242" s="45">
        <v>980</v>
      </c>
      <c r="G242" s="37">
        <f t="shared" si="1"/>
        <v>1.5630482631024913</v>
      </c>
      <c r="H242" s="38">
        <v>2586.56</v>
      </c>
      <c r="I242" s="39" t="s">
        <v>283</v>
      </c>
      <c r="J242" s="38">
        <v>6436349.71</v>
      </c>
      <c r="K242" s="38">
        <v>53774972.5</v>
      </c>
    </row>
    <row r="243" spans="2:15" ht="31.5">
      <c r="B243" s="42" t="s">
        <v>268</v>
      </c>
      <c r="C243" s="39" t="s">
        <v>177</v>
      </c>
      <c r="D243" s="43" t="s">
        <v>279</v>
      </c>
      <c r="E243" s="10" t="s">
        <v>407</v>
      </c>
      <c r="F243" s="45">
        <v>1112</v>
      </c>
      <c r="G243" s="37">
        <f t="shared" si="1"/>
        <v>1.7735812944591534</v>
      </c>
      <c r="H243" s="38">
        <v>2915.51</v>
      </c>
      <c r="I243" s="39" t="s">
        <v>283</v>
      </c>
      <c r="J243" s="38">
        <v>17804371.82</v>
      </c>
      <c r="K243" s="38">
        <v>60338600</v>
      </c>
    </row>
    <row r="244" spans="2:15" ht="31.5">
      <c r="B244" s="42" t="s">
        <v>269</v>
      </c>
      <c r="C244" s="39" t="s">
        <v>177</v>
      </c>
      <c r="D244" s="43" t="s">
        <v>279</v>
      </c>
      <c r="E244" s="10" t="s">
        <v>407</v>
      </c>
      <c r="F244" s="45">
        <v>632</v>
      </c>
      <c r="G244" s="37">
        <f t="shared" si="1"/>
        <v>1.0080066349803822</v>
      </c>
      <c r="H244" s="38">
        <v>370.16</v>
      </c>
      <c r="I244" s="39" t="s">
        <v>283</v>
      </c>
      <c r="J244" s="38">
        <v>4528154.68</v>
      </c>
      <c r="K244" s="38">
        <v>34030200</v>
      </c>
    </row>
    <row r="245" spans="2:15" ht="31.5">
      <c r="B245" s="42" t="s">
        <v>270</v>
      </c>
      <c r="C245" s="39" t="s">
        <v>177</v>
      </c>
      <c r="D245" s="43" t="s">
        <v>279</v>
      </c>
      <c r="E245" s="10" t="s">
        <v>407</v>
      </c>
      <c r="F245" s="45">
        <v>514</v>
      </c>
      <c r="G245" s="37">
        <f t="shared" si="1"/>
        <v>0.81980286452518425</v>
      </c>
      <c r="H245" s="38">
        <v>1348.06</v>
      </c>
      <c r="I245" s="39" t="s">
        <v>283</v>
      </c>
      <c r="J245" s="38">
        <v>5875006.5800000001</v>
      </c>
      <c r="K245" s="38">
        <v>34139506.600000001</v>
      </c>
    </row>
    <row r="246" spans="2:15" ht="31.5">
      <c r="B246" s="42" t="s">
        <v>271</v>
      </c>
      <c r="C246" s="39" t="s">
        <v>177</v>
      </c>
      <c r="D246" s="43" t="s">
        <v>279</v>
      </c>
      <c r="E246" s="10" t="s">
        <v>407</v>
      </c>
      <c r="F246" s="45">
        <v>734</v>
      </c>
      <c r="G246" s="37">
        <f t="shared" si="1"/>
        <v>1.1706912501196212</v>
      </c>
      <c r="H246" s="38">
        <v>391.58</v>
      </c>
      <c r="I246" s="39" t="s">
        <v>283</v>
      </c>
      <c r="J246" s="38">
        <v>7507627.4400000004</v>
      </c>
      <c r="K246" s="38">
        <v>46658242.57</v>
      </c>
    </row>
    <row r="247" spans="2:15" ht="31.5">
      <c r="B247" s="42" t="s">
        <v>272</v>
      </c>
      <c r="C247" s="39" t="s">
        <v>177</v>
      </c>
      <c r="D247" s="43" t="s">
        <v>279</v>
      </c>
      <c r="E247" s="10" t="s">
        <v>407</v>
      </c>
      <c r="F247" s="45">
        <v>532</v>
      </c>
      <c r="G247" s="37">
        <f t="shared" si="1"/>
        <v>0.8485119142556381</v>
      </c>
      <c r="H247" s="38">
        <v>98.61</v>
      </c>
      <c r="I247" s="39" t="s">
        <v>283</v>
      </c>
      <c r="J247" s="38">
        <v>15959772.300000001</v>
      </c>
      <c r="K247" s="38">
        <v>43053125</v>
      </c>
    </row>
    <row r="248" spans="2:15" ht="30">
      <c r="B248" s="42" t="s">
        <v>273</v>
      </c>
      <c r="C248" s="39" t="s">
        <v>177</v>
      </c>
      <c r="D248" s="43" t="s">
        <v>279</v>
      </c>
      <c r="E248" s="10" t="s">
        <v>407</v>
      </c>
      <c r="F248" s="45">
        <v>790</v>
      </c>
      <c r="G248" s="37">
        <f t="shared" si="1"/>
        <v>1.2600082937254777</v>
      </c>
      <c r="H248" s="38">
        <v>3546.74</v>
      </c>
      <c r="I248" s="39" t="s">
        <v>283</v>
      </c>
      <c r="J248" s="38">
        <v>4022365.25</v>
      </c>
      <c r="K248" s="38">
        <v>54309825</v>
      </c>
    </row>
    <row r="249" spans="2:15" ht="30">
      <c r="B249" s="42" t="s">
        <v>274</v>
      </c>
      <c r="C249" s="39" t="s">
        <v>177</v>
      </c>
      <c r="D249" s="43" t="s">
        <v>279</v>
      </c>
      <c r="E249" s="10" t="s">
        <v>407</v>
      </c>
      <c r="F249" s="45">
        <v>56</v>
      </c>
      <c r="G249" s="37">
        <f t="shared" si="1"/>
        <v>8.9317043605856641E-2</v>
      </c>
      <c r="H249" s="38">
        <v>0</v>
      </c>
      <c r="I249" s="39" t="s">
        <v>283</v>
      </c>
      <c r="J249" s="38">
        <v>1774595.54</v>
      </c>
      <c r="K249" s="38">
        <f>30742350+1472724.41</f>
        <v>32215074.41</v>
      </c>
    </row>
    <row r="250" spans="2:15" ht="31.5">
      <c r="B250" s="42" t="s">
        <v>275</v>
      </c>
      <c r="C250" s="39" t="s">
        <v>177</v>
      </c>
      <c r="D250" s="43" t="s">
        <v>279</v>
      </c>
      <c r="E250" s="10" t="s">
        <v>407</v>
      </c>
      <c r="F250" s="45">
        <v>1106</v>
      </c>
      <c r="G250" s="37">
        <f t="shared" si="1"/>
        <v>1.7640116112156687</v>
      </c>
      <c r="H250" s="38">
        <v>4211.22</v>
      </c>
      <c r="I250" s="39" t="s">
        <v>283</v>
      </c>
      <c r="J250" s="38">
        <v>9917858.2799999993</v>
      </c>
      <c r="K250" s="38">
        <v>71332929.069999993</v>
      </c>
    </row>
    <row r="251" spans="2:15" ht="31.5">
      <c r="B251" s="42" t="s">
        <v>276</v>
      </c>
      <c r="C251" s="39" t="s">
        <v>177</v>
      </c>
      <c r="D251" s="43" t="s">
        <v>279</v>
      </c>
      <c r="E251" s="10" t="s">
        <v>407</v>
      </c>
      <c r="F251" s="45">
        <v>993</v>
      </c>
      <c r="G251" s="37">
        <f t="shared" si="1"/>
        <v>1.583782576796708</v>
      </c>
      <c r="H251" s="38">
        <v>2067.48</v>
      </c>
      <c r="I251" s="39" t="s">
        <v>283</v>
      </c>
      <c r="J251" s="38">
        <v>10443568.119999999</v>
      </c>
      <c r="K251" s="38">
        <v>57164825</v>
      </c>
    </row>
    <row r="252" spans="2:15" ht="30">
      <c r="B252" s="42" t="s">
        <v>277</v>
      </c>
      <c r="C252" s="39" t="s">
        <v>177</v>
      </c>
      <c r="D252" s="43" t="s">
        <v>279</v>
      </c>
      <c r="E252" s="10" t="s">
        <v>407</v>
      </c>
      <c r="F252" s="45">
        <v>886</v>
      </c>
      <c r="G252" s="37">
        <f t="shared" si="1"/>
        <v>1.4131232256212318</v>
      </c>
      <c r="H252" s="38">
        <v>855.82</v>
      </c>
      <c r="I252" s="39" t="s">
        <v>283</v>
      </c>
      <c r="J252" s="38">
        <v>18367265.890000001</v>
      </c>
      <c r="K252" s="38">
        <v>60684900</v>
      </c>
    </row>
    <row r="253" spans="2:15" ht="47.25">
      <c r="B253" s="42" t="s">
        <v>278</v>
      </c>
      <c r="C253" s="39" t="s">
        <v>177</v>
      </c>
      <c r="D253" s="43" t="s">
        <v>279</v>
      </c>
      <c r="E253" s="10" t="s">
        <v>407</v>
      </c>
      <c r="F253" s="45">
        <v>962</v>
      </c>
      <c r="G253" s="37">
        <f t="shared" si="1"/>
        <v>1.5343392133720375</v>
      </c>
      <c r="H253" s="38">
        <v>3367.61</v>
      </c>
      <c r="I253" s="39" t="s">
        <v>283</v>
      </c>
      <c r="J253" s="38">
        <v>23893815.739999998</v>
      </c>
      <c r="K253" s="38">
        <v>74073706.629999995</v>
      </c>
    </row>
    <row r="254" spans="2:15" ht="15" customHeight="1">
      <c r="B254" s="77" t="s">
        <v>357</v>
      </c>
      <c r="C254" s="80"/>
      <c r="D254" s="81"/>
      <c r="E254" s="94" t="s">
        <v>407</v>
      </c>
      <c r="F254" s="21">
        <f>F255+F256</f>
        <v>62698</v>
      </c>
      <c r="G254" s="19">
        <f>SUM(G255:G256)</f>
        <v>99.999999999999986</v>
      </c>
      <c r="H254" s="22" t="s">
        <v>283</v>
      </c>
      <c r="I254" s="17" t="s">
        <v>283</v>
      </c>
      <c r="J254" s="23" t="s">
        <v>283</v>
      </c>
      <c r="K254" s="23" t="s">
        <v>283</v>
      </c>
    </row>
    <row r="255" spans="2:15" ht="15" customHeight="1">
      <c r="B255" s="77" t="s">
        <v>358</v>
      </c>
      <c r="C255" s="80"/>
      <c r="D255" s="81"/>
      <c r="E255" s="95"/>
      <c r="F255" s="21">
        <f>SUM(F169:F253)</f>
        <v>62122</v>
      </c>
      <c r="G255" s="19">
        <f>SUM(G169:G253)</f>
        <v>99.081310408625455</v>
      </c>
      <c r="H255" s="22" t="s">
        <v>283</v>
      </c>
      <c r="I255" s="17" t="s">
        <v>283</v>
      </c>
      <c r="J255" s="23" t="s">
        <v>283</v>
      </c>
      <c r="K255" s="23" t="s">
        <v>283</v>
      </c>
    </row>
    <row r="256" spans="2:15" ht="15" customHeight="1">
      <c r="B256" s="82" t="s">
        <v>359</v>
      </c>
      <c r="C256" s="82"/>
      <c r="D256" s="82"/>
      <c r="E256" s="95"/>
      <c r="F256" s="21">
        <f>F257+F258+F259</f>
        <v>576</v>
      </c>
      <c r="G256" s="19">
        <f>(F256/F254)*100</f>
        <v>0.91868959137452555</v>
      </c>
      <c r="H256" s="22" t="s">
        <v>283</v>
      </c>
      <c r="I256" s="17" t="s">
        <v>283</v>
      </c>
      <c r="J256" s="23" t="s">
        <v>283</v>
      </c>
      <c r="K256" s="23" t="s">
        <v>283</v>
      </c>
      <c r="N256" s="34"/>
      <c r="O256" s="34"/>
    </row>
    <row r="257" spans="2:11" ht="17.25" customHeight="1">
      <c r="B257" s="83" t="s">
        <v>376</v>
      </c>
      <c r="C257" s="84"/>
      <c r="D257" s="85"/>
      <c r="E257" s="95"/>
      <c r="F257" s="24">
        <v>189</v>
      </c>
      <c r="G257" s="20">
        <f>(F257/F254)*100</f>
        <v>0.30144502216976615</v>
      </c>
      <c r="H257" s="22" t="s">
        <v>283</v>
      </c>
      <c r="I257" s="17" t="s">
        <v>283</v>
      </c>
      <c r="J257" s="23" t="s">
        <v>283</v>
      </c>
      <c r="K257" s="23" t="s">
        <v>283</v>
      </c>
    </row>
    <row r="258" spans="2:11" ht="15" customHeight="1">
      <c r="B258" s="83" t="s">
        <v>402</v>
      </c>
      <c r="C258" s="84"/>
      <c r="D258" s="85"/>
      <c r="E258" s="95"/>
      <c r="F258" s="24">
        <v>120</v>
      </c>
      <c r="G258" s="20">
        <f>(F258/F254)*100</f>
        <v>0.19139366486969281</v>
      </c>
      <c r="H258" s="22" t="s">
        <v>283</v>
      </c>
      <c r="I258" s="17" t="s">
        <v>283</v>
      </c>
      <c r="J258" s="23" t="s">
        <v>283</v>
      </c>
      <c r="K258" s="23" t="s">
        <v>283</v>
      </c>
    </row>
    <row r="259" spans="2:11" ht="15" customHeight="1">
      <c r="B259" s="83" t="s">
        <v>403</v>
      </c>
      <c r="C259" s="84"/>
      <c r="D259" s="85"/>
      <c r="E259" s="96"/>
      <c r="F259" s="24">
        <v>267</v>
      </c>
      <c r="G259" s="20">
        <f>(F259/F254)*100</f>
        <v>0.4258509043350665</v>
      </c>
      <c r="H259" s="22" t="s">
        <v>283</v>
      </c>
      <c r="I259" s="17" t="s">
        <v>283</v>
      </c>
      <c r="J259" s="23" t="s">
        <v>283</v>
      </c>
      <c r="K259" s="23" t="s">
        <v>283</v>
      </c>
    </row>
    <row r="260" spans="2:11">
      <c r="B260" s="99" t="s">
        <v>14</v>
      </c>
      <c r="C260" s="100"/>
      <c r="D260" s="100"/>
      <c r="E260" s="100"/>
      <c r="F260" s="100"/>
      <c r="G260" s="100"/>
      <c r="H260" s="100"/>
      <c r="I260" s="100"/>
      <c r="J260" s="100"/>
      <c r="K260" s="100"/>
    </row>
    <row r="261" spans="2:11" ht="15" customHeight="1">
      <c r="B261" s="86" t="s">
        <v>179</v>
      </c>
      <c r="C261" s="88" t="s">
        <v>177</v>
      </c>
      <c r="D261" s="88" t="s">
        <v>280</v>
      </c>
      <c r="E261" s="46" t="s">
        <v>352</v>
      </c>
      <c r="F261" s="47">
        <v>1352</v>
      </c>
      <c r="G261" s="37">
        <f>(F261/F291)*100</f>
        <v>2.2504827218856116</v>
      </c>
      <c r="H261" s="101">
        <v>0</v>
      </c>
      <c r="I261" s="88" t="s">
        <v>283</v>
      </c>
      <c r="J261" s="90">
        <v>26230405.309999999</v>
      </c>
      <c r="K261" s="90">
        <v>0</v>
      </c>
    </row>
    <row r="262" spans="2:11" s="9" customFormat="1" ht="33" customHeight="1">
      <c r="B262" s="87"/>
      <c r="C262" s="87"/>
      <c r="D262" s="87"/>
      <c r="E262" s="39" t="s">
        <v>351</v>
      </c>
      <c r="F262" s="47">
        <v>133352</v>
      </c>
      <c r="G262" s="37" t="s">
        <v>283</v>
      </c>
      <c r="H262" s="89"/>
      <c r="I262" s="89"/>
      <c r="J262" s="89"/>
      <c r="K262" s="89"/>
    </row>
    <row r="263" spans="2:11" s="9" customFormat="1" ht="15" customHeight="1">
      <c r="B263" s="86" t="s">
        <v>180</v>
      </c>
      <c r="C263" s="88" t="s">
        <v>177</v>
      </c>
      <c r="D263" s="88" t="s">
        <v>280</v>
      </c>
      <c r="E263" s="46" t="s">
        <v>352</v>
      </c>
      <c r="F263" s="47">
        <f>12479-160</f>
        <v>12319</v>
      </c>
      <c r="G263" s="37">
        <f>(F263/F291)*100</f>
        <v>20.505692789133764</v>
      </c>
      <c r="H263" s="91">
        <v>3190.08</v>
      </c>
      <c r="I263" s="88" t="s">
        <v>283</v>
      </c>
      <c r="J263" s="90">
        <v>220605171.5</v>
      </c>
      <c r="K263" s="90">
        <v>335037.7</v>
      </c>
    </row>
    <row r="264" spans="2:11" s="9" customFormat="1" ht="33" customHeight="1">
      <c r="B264" s="87"/>
      <c r="C264" s="87"/>
      <c r="D264" s="87"/>
      <c r="E264" s="39" t="s">
        <v>351</v>
      </c>
      <c r="F264" s="47">
        <v>1249942</v>
      </c>
      <c r="G264" s="37" t="s">
        <v>283</v>
      </c>
      <c r="H264" s="89"/>
      <c r="I264" s="89"/>
      <c r="J264" s="89"/>
      <c r="K264" s="89"/>
    </row>
    <row r="265" spans="2:11" s="9" customFormat="1" ht="15" customHeight="1">
      <c r="B265" s="86" t="s">
        <v>181</v>
      </c>
      <c r="C265" s="88" t="s">
        <v>177</v>
      </c>
      <c r="D265" s="88" t="s">
        <v>280</v>
      </c>
      <c r="E265" s="46" t="s">
        <v>352</v>
      </c>
      <c r="F265" s="47">
        <f>6261-47</f>
        <v>6214</v>
      </c>
      <c r="G265" s="37">
        <f>(F265/F291)*100</f>
        <v>10.343564817897329</v>
      </c>
      <c r="H265" s="91">
        <v>445.45</v>
      </c>
      <c r="I265" s="88" t="s">
        <v>283</v>
      </c>
      <c r="J265" s="90">
        <v>123508854.63</v>
      </c>
      <c r="K265" s="90">
        <v>49841.11</v>
      </c>
    </row>
    <row r="266" spans="2:11" s="9" customFormat="1" ht="34.5" customHeight="1">
      <c r="B266" s="87"/>
      <c r="C266" s="87"/>
      <c r="D266" s="87"/>
      <c r="E266" s="39" t="s">
        <v>351</v>
      </c>
      <c r="F266" s="47">
        <v>796040</v>
      </c>
      <c r="G266" s="37" t="s">
        <v>283</v>
      </c>
      <c r="H266" s="89"/>
      <c r="I266" s="89"/>
      <c r="J266" s="89"/>
      <c r="K266" s="89"/>
    </row>
    <row r="267" spans="2:11" s="9" customFormat="1" ht="15" customHeight="1">
      <c r="B267" s="86" t="s">
        <v>182</v>
      </c>
      <c r="C267" s="88" t="s">
        <v>177</v>
      </c>
      <c r="D267" s="88" t="s">
        <v>280</v>
      </c>
      <c r="E267" s="46" t="s">
        <v>352</v>
      </c>
      <c r="F267" s="47">
        <v>6807</v>
      </c>
      <c r="G267" s="37">
        <f>(F267/F291)*100</f>
        <v>11.330647846061655</v>
      </c>
      <c r="H267" s="91">
        <v>0</v>
      </c>
      <c r="I267" s="88" t="s">
        <v>283</v>
      </c>
      <c r="J267" s="90">
        <v>92799337.900000006</v>
      </c>
      <c r="K267" s="90">
        <v>0</v>
      </c>
    </row>
    <row r="268" spans="2:11" s="9" customFormat="1" ht="30.75" customHeight="1">
      <c r="B268" s="87"/>
      <c r="C268" s="87"/>
      <c r="D268" s="87"/>
      <c r="E268" s="39" t="s">
        <v>351</v>
      </c>
      <c r="F268" s="47">
        <v>569790</v>
      </c>
      <c r="G268" s="37" t="s">
        <v>283</v>
      </c>
      <c r="H268" s="89"/>
      <c r="I268" s="89"/>
      <c r="J268" s="89"/>
      <c r="K268" s="89"/>
    </row>
    <row r="269" spans="2:11" s="9" customFormat="1" ht="15" customHeight="1">
      <c r="B269" s="86" t="s">
        <v>183</v>
      </c>
      <c r="C269" s="88" t="s">
        <v>177</v>
      </c>
      <c r="D269" s="88" t="s">
        <v>280</v>
      </c>
      <c r="E269" s="46" t="s">
        <v>352</v>
      </c>
      <c r="F269" s="47">
        <v>6242</v>
      </c>
      <c r="G269" s="37">
        <f>(F269/F291)*100</f>
        <v>10.390172448232239</v>
      </c>
      <c r="H269" s="91">
        <v>74.27</v>
      </c>
      <c r="I269" s="88" t="s">
        <v>283</v>
      </c>
      <c r="J269" s="90">
        <v>77187752.209999993</v>
      </c>
      <c r="K269" s="90">
        <v>0</v>
      </c>
    </row>
    <row r="270" spans="2:11" s="9" customFormat="1" ht="31.5" customHeight="1">
      <c r="B270" s="87"/>
      <c r="C270" s="87"/>
      <c r="D270" s="87"/>
      <c r="E270" s="39" t="s">
        <v>351</v>
      </c>
      <c r="F270" s="47">
        <v>557194</v>
      </c>
      <c r="G270" s="37" t="s">
        <v>283</v>
      </c>
      <c r="H270" s="89"/>
      <c r="I270" s="89"/>
      <c r="J270" s="89"/>
      <c r="K270" s="89"/>
    </row>
    <row r="271" spans="2:11" s="9" customFormat="1" ht="15" customHeight="1">
      <c r="B271" s="86" t="s">
        <v>184</v>
      </c>
      <c r="C271" s="88" t="s">
        <v>177</v>
      </c>
      <c r="D271" s="88" t="s">
        <v>280</v>
      </c>
      <c r="E271" s="46" t="s">
        <v>352</v>
      </c>
      <c r="F271" s="47">
        <v>3342</v>
      </c>
      <c r="G271" s="37">
        <f>(F271/F291)*100</f>
        <v>5.5629535921166529</v>
      </c>
      <c r="H271" s="91">
        <v>63.52</v>
      </c>
      <c r="I271" s="88" t="s">
        <v>283</v>
      </c>
      <c r="J271" s="90">
        <v>34617658.25</v>
      </c>
      <c r="K271" s="90">
        <v>0</v>
      </c>
    </row>
    <row r="272" spans="2:11" s="9" customFormat="1" ht="32.25" customHeight="1">
      <c r="B272" s="87"/>
      <c r="C272" s="87"/>
      <c r="D272" s="87"/>
      <c r="E272" s="39" t="s">
        <v>351</v>
      </c>
      <c r="F272" s="47">
        <v>237992</v>
      </c>
      <c r="G272" s="37" t="s">
        <v>283</v>
      </c>
      <c r="H272" s="89"/>
      <c r="I272" s="89"/>
      <c r="J272" s="89"/>
      <c r="K272" s="89"/>
    </row>
    <row r="273" spans="2:11" s="9" customFormat="1" ht="15" customHeight="1">
      <c r="B273" s="86" t="s">
        <v>185</v>
      </c>
      <c r="C273" s="88" t="s">
        <v>177</v>
      </c>
      <c r="D273" s="88" t="s">
        <v>280</v>
      </c>
      <c r="E273" s="46" t="s">
        <v>352</v>
      </c>
      <c r="F273" s="47">
        <f>2864-0</f>
        <v>2864</v>
      </c>
      <c r="G273" s="37">
        <f>(F273/F291)*100</f>
        <v>4.7672947599707038</v>
      </c>
      <c r="H273" s="91">
        <v>0</v>
      </c>
      <c r="I273" s="88" t="s">
        <v>283</v>
      </c>
      <c r="J273" s="90">
        <v>50093174.039999999</v>
      </c>
      <c r="K273" s="90">
        <v>0</v>
      </c>
    </row>
    <row r="274" spans="2:11" s="9" customFormat="1" ht="33" customHeight="1">
      <c r="B274" s="87"/>
      <c r="C274" s="87"/>
      <c r="D274" s="87"/>
      <c r="E274" s="39" t="s">
        <v>351</v>
      </c>
      <c r="F274" s="47">
        <v>439168</v>
      </c>
      <c r="G274" s="37" t="s">
        <v>283</v>
      </c>
      <c r="H274" s="89"/>
      <c r="I274" s="89"/>
      <c r="J274" s="89"/>
      <c r="K274" s="89"/>
    </row>
    <row r="275" spans="2:11" s="9" customFormat="1" ht="15" customHeight="1">
      <c r="B275" s="86" t="s">
        <v>186</v>
      </c>
      <c r="C275" s="88" t="s">
        <v>177</v>
      </c>
      <c r="D275" s="88" t="s">
        <v>280</v>
      </c>
      <c r="E275" s="46" t="s">
        <v>352</v>
      </c>
      <c r="F275" s="47">
        <v>4048</v>
      </c>
      <c r="G275" s="37">
        <f>(F275/F291)*100</f>
        <v>6.7381316998468606</v>
      </c>
      <c r="H275" s="91">
        <v>50.69</v>
      </c>
      <c r="I275" s="88" t="s">
        <v>283</v>
      </c>
      <c r="J275" s="90">
        <v>61766410.299999997</v>
      </c>
      <c r="K275" s="90">
        <v>218452.5</v>
      </c>
    </row>
    <row r="276" spans="2:11" s="9" customFormat="1" ht="32.25" customHeight="1">
      <c r="B276" s="87"/>
      <c r="C276" s="87"/>
      <c r="D276" s="87"/>
      <c r="E276" s="39" t="s">
        <v>351</v>
      </c>
      <c r="F276" s="47">
        <v>300340</v>
      </c>
      <c r="G276" s="37" t="s">
        <v>283</v>
      </c>
      <c r="H276" s="89"/>
      <c r="I276" s="89"/>
      <c r="J276" s="89"/>
      <c r="K276" s="89"/>
    </row>
    <row r="277" spans="2:11" s="9" customFormat="1" ht="15" customHeight="1">
      <c r="B277" s="86" t="s">
        <v>187</v>
      </c>
      <c r="C277" s="88" t="s">
        <v>177</v>
      </c>
      <c r="D277" s="88" t="s">
        <v>280</v>
      </c>
      <c r="E277" s="46" t="s">
        <v>352</v>
      </c>
      <c r="F277" s="47">
        <v>3925</v>
      </c>
      <c r="G277" s="37">
        <f>(F277/F291)*100</f>
        <v>6.5333910380185101</v>
      </c>
      <c r="H277" s="91">
        <v>0</v>
      </c>
      <c r="I277" s="88" t="s">
        <v>283</v>
      </c>
      <c r="J277" s="90">
        <v>65857593.100000001</v>
      </c>
      <c r="K277" s="90">
        <v>534275.71</v>
      </c>
    </row>
    <row r="278" spans="2:11" s="9" customFormat="1" ht="34.5" customHeight="1">
      <c r="B278" s="87"/>
      <c r="C278" s="87"/>
      <c r="D278" s="87"/>
      <c r="E278" s="39" t="s">
        <v>351</v>
      </c>
      <c r="F278" s="47">
        <v>525698</v>
      </c>
      <c r="G278" s="37" t="s">
        <v>283</v>
      </c>
      <c r="H278" s="89"/>
      <c r="I278" s="89"/>
      <c r="J278" s="89"/>
      <c r="K278" s="89"/>
    </row>
    <row r="279" spans="2:11" s="9" customFormat="1" ht="15" customHeight="1">
      <c r="B279" s="86" t="s">
        <v>188</v>
      </c>
      <c r="C279" s="88" t="s">
        <v>177</v>
      </c>
      <c r="D279" s="88" t="s">
        <v>280</v>
      </c>
      <c r="E279" s="46" t="s">
        <v>352</v>
      </c>
      <c r="F279" s="47">
        <v>3530</v>
      </c>
      <c r="G279" s="37">
        <f>(F279/F291)*100</f>
        <v>5.875890538651042</v>
      </c>
      <c r="H279" s="91">
        <v>0</v>
      </c>
      <c r="I279" s="88" t="s">
        <v>283</v>
      </c>
      <c r="J279" s="90">
        <v>43220485.289999999</v>
      </c>
      <c r="K279" s="90">
        <v>0</v>
      </c>
    </row>
    <row r="280" spans="2:11" s="9" customFormat="1" ht="33" customHeight="1">
      <c r="B280" s="87"/>
      <c r="C280" s="87"/>
      <c r="D280" s="87"/>
      <c r="E280" s="39" t="s">
        <v>351</v>
      </c>
      <c r="F280" s="47">
        <v>785160</v>
      </c>
      <c r="G280" s="37" t="s">
        <v>283</v>
      </c>
      <c r="H280" s="89"/>
      <c r="I280" s="89"/>
      <c r="J280" s="89"/>
      <c r="K280" s="89"/>
    </row>
    <row r="281" spans="2:11" s="9" customFormat="1" ht="15" customHeight="1">
      <c r="B281" s="86" t="s">
        <v>189</v>
      </c>
      <c r="C281" s="88" t="s">
        <v>177</v>
      </c>
      <c r="D281" s="88" t="s">
        <v>280</v>
      </c>
      <c r="E281" s="46" t="s">
        <v>352</v>
      </c>
      <c r="F281" s="47">
        <v>3296</v>
      </c>
      <c r="G281" s="37">
        <f>(F281/F291)*100</f>
        <v>5.4863839137093011</v>
      </c>
      <c r="H281" s="91">
        <v>305.89999999999998</v>
      </c>
      <c r="I281" s="88" t="s">
        <v>283</v>
      </c>
      <c r="J281" s="90">
        <v>71756018.159999996</v>
      </c>
      <c r="K281" s="90">
        <v>0</v>
      </c>
    </row>
    <row r="282" spans="2:11" s="9" customFormat="1" ht="30" customHeight="1">
      <c r="B282" s="87"/>
      <c r="C282" s="87"/>
      <c r="D282" s="87"/>
      <c r="E282" s="39" t="s">
        <v>351</v>
      </c>
      <c r="F282" s="47">
        <f>803614</f>
        <v>803614</v>
      </c>
      <c r="G282" s="37" t="s">
        <v>283</v>
      </c>
      <c r="H282" s="89"/>
      <c r="I282" s="89"/>
      <c r="J282" s="89"/>
      <c r="K282" s="89"/>
    </row>
    <row r="283" spans="2:11" s="9" customFormat="1" ht="15" customHeight="1">
      <c r="B283" s="86" t="s">
        <v>190</v>
      </c>
      <c r="C283" s="88" t="s">
        <v>177</v>
      </c>
      <c r="D283" s="88" t="s">
        <v>280</v>
      </c>
      <c r="E283" s="46" t="s">
        <v>352</v>
      </c>
      <c r="F283" s="47">
        <v>1445</v>
      </c>
      <c r="G283" s="37">
        <f>(F283/F291)*100</f>
        <v>2.4052866369265598</v>
      </c>
      <c r="H283" s="91">
        <v>664.96</v>
      </c>
      <c r="I283" s="88" t="s">
        <v>283</v>
      </c>
      <c r="J283" s="90">
        <v>25774051.34</v>
      </c>
      <c r="K283" s="90">
        <v>0</v>
      </c>
    </row>
    <row r="284" spans="2:11" s="9" customFormat="1" ht="29.25" customHeight="1">
      <c r="B284" s="87"/>
      <c r="C284" s="87"/>
      <c r="D284" s="87"/>
      <c r="E284" s="39" t="s">
        <v>351</v>
      </c>
      <c r="F284" s="47">
        <v>284100</v>
      </c>
      <c r="G284" s="37" t="s">
        <v>283</v>
      </c>
      <c r="H284" s="89"/>
      <c r="I284" s="89"/>
      <c r="J284" s="89"/>
      <c r="K284" s="89"/>
    </row>
    <row r="285" spans="2:11" s="9" customFormat="1" ht="15" customHeight="1">
      <c r="B285" s="86" t="s">
        <v>191</v>
      </c>
      <c r="C285" s="88" t="s">
        <v>177</v>
      </c>
      <c r="D285" s="88" t="s">
        <v>280</v>
      </c>
      <c r="E285" s="46" t="s">
        <v>352</v>
      </c>
      <c r="F285" s="47">
        <v>1834</v>
      </c>
      <c r="G285" s="37">
        <f>(F285/F291)*100</f>
        <v>3.0527997869365469</v>
      </c>
      <c r="H285" s="91">
        <v>1402.63</v>
      </c>
      <c r="I285" s="88" t="s">
        <v>283</v>
      </c>
      <c r="J285" s="90">
        <v>39575734.240000002</v>
      </c>
      <c r="K285" s="90">
        <v>194644.83</v>
      </c>
    </row>
    <row r="286" spans="2:11" s="9" customFormat="1" ht="29.25" customHeight="1">
      <c r="B286" s="87"/>
      <c r="C286" s="87"/>
      <c r="D286" s="87"/>
      <c r="E286" s="39" t="s">
        <v>351</v>
      </c>
      <c r="F286" s="47">
        <v>371868</v>
      </c>
      <c r="G286" s="37" t="s">
        <v>283</v>
      </c>
      <c r="H286" s="89"/>
      <c r="I286" s="89"/>
      <c r="J286" s="89"/>
      <c r="K286" s="89"/>
    </row>
    <row r="287" spans="2:11" s="9" customFormat="1" ht="28.5" customHeight="1">
      <c r="B287" s="86" t="s">
        <v>192</v>
      </c>
      <c r="C287" s="88" t="s">
        <v>177</v>
      </c>
      <c r="D287" s="88" t="s">
        <v>280</v>
      </c>
      <c r="E287" s="39" t="s">
        <v>352</v>
      </c>
      <c r="F287" s="47">
        <v>264</v>
      </c>
      <c r="G287" s="37">
        <f>(F287/F291)*100</f>
        <v>0.43944337172914305</v>
      </c>
      <c r="H287" s="91">
        <v>281.62</v>
      </c>
      <c r="I287" s="88" t="s">
        <v>283</v>
      </c>
      <c r="J287" s="90">
        <v>7780389.7800000003</v>
      </c>
      <c r="K287" s="90">
        <v>0</v>
      </c>
    </row>
    <row r="288" spans="2:11" s="9" customFormat="1" ht="21.75" customHeight="1">
      <c r="B288" s="87"/>
      <c r="C288" s="87"/>
      <c r="D288" s="87"/>
      <c r="E288" s="39" t="s">
        <v>351</v>
      </c>
      <c r="F288" s="47">
        <v>17600</v>
      </c>
      <c r="G288" s="37" t="s">
        <v>283</v>
      </c>
      <c r="H288" s="89"/>
      <c r="I288" s="89"/>
      <c r="J288" s="89"/>
      <c r="K288" s="89"/>
    </row>
    <row r="289" spans="2:11" s="9" customFormat="1" ht="15" customHeight="1">
      <c r="B289" s="86" t="s">
        <v>193</v>
      </c>
      <c r="C289" s="88" t="s">
        <v>177</v>
      </c>
      <c r="D289" s="88" t="s">
        <v>280</v>
      </c>
      <c r="E289" s="46" t="s">
        <v>352</v>
      </c>
      <c r="F289" s="47">
        <v>2594</v>
      </c>
      <c r="G289" s="37">
        <f>(F289/F291)*100</f>
        <v>4.3178640388840801</v>
      </c>
      <c r="H289" s="91">
        <v>900.65</v>
      </c>
      <c r="I289" s="88" t="s">
        <v>283</v>
      </c>
      <c r="J289" s="90">
        <v>48829577.32</v>
      </c>
      <c r="K289" s="90">
        <v>0</v>
      </c>
    </row>
    <row r="290" spans="2:11" ht="31.5" customHeight="1">
      <c r="B290" s="87"/>
      <c r="C290" s="87"/>
      <c r="D290" s="87"/>
      <c r="E290" s="39" t="s">
        <v>351</v>
      </c>
      <c r="F290" s="76" t="s">
        <v>410</v>
      </c>
      <c r="G290" s="37" t="s">
        <v>283</v>
      </c>
      <c r="H290" s="89"/>
      <c r="I290" s="89"/>
      <c r="J290" s="89"/>
      <c r="K290" s="89"/>
    </row>
    <row r="291" spans="2:11">
      <c r="B291" s="77" t="s">
        <v>368</v>
      </c>
      <c r="C291" s="78"/>
      <c r="D291" s="79"/>
      <c r="E291" s="17" t="s">
        <v>352</v>
      </c>
      <c r="F291" s="24">
        <f>F289+F287+F285+F283+F281+F279+F277+F275+F273+F271+F269+F267+F265+F263+F261</f>
        <v>60076</v>
      </c>
      <c r="G291" s="55">
        <f>F291/F292*100</f>
        <v>94.999841867231723</v>
      </c>
      <c r="H291" s="17" t="s">
        <v>283</v>
      </c>
      <c r="I291" s="17" t="s">
        <v>283</v>
      </c>
      <c r="J291" s="22" t="s">
        <v>283</v>
      </c>
      <c r="K291" s="22" t="s">
        <v>283</v>
      </c>
    </row>
    <row r="292" spans="2:11" ht="15.75" customHeight="1">
      <c r="B292" s="77" t="s">
        <v>404</v>
      </c>
      <c r="C292" s="80"/>
      <c r="D292" s="81"/>
      <c r="E292" s="17" t="s">
        <v>352</v>
      </c>
      <c r="F292" s="24">
        <v>63238</v>
      </c>
      <c r="G292" s="55">
        <v>100</v>
      </c>
      <c r="H292" s="17" t="s">
        <v>283</v>
      </c>
      <c r="I292" s="17" t="s">
        <v>283</v>
      </c>
      <c r="J292" s="22" t="s">
        <v>283</v>
      </c>
      <c r="K292" s="22" t="s">
        <v>283</v>
      </c>
    </row>
    <row r="293" spans="2:11">
      <c r="B293" s="99" t="s">
        <v>15</v>
      </c>
      <c r="C293" s="100"/>
      <c r="D293" s="100"/>
      <c r="E293" s="100"/>
      <c r="F293" s="100"/>
      <c r="G293" s="100"/>
      <c r="H293" s="100"/>
      <c r="I293" s="100"/>
      <c r="J293" s="100"/>
      <c r="K293" s="100"/>
    </row>
    <row r="294" spans="2:11" ht="78.75">
      <c r="B294" s="35" t="s">
        <v>18</v>
      </c>
      <c r="C294" s="39" t="s">
        <v>177</v>
      </c>
      <c r="D294" s="43" t="s">
        <v>281</v>
      </c>
      <c r="E294" s="39" t="s">
        <v>353</v>
      </c>
      <c r="F294" s="45">
        <v>3335</v>
      </c>
      <c r="G294" s="39" t="s">
        <v>283</v>
      </c>
      <c r="H294" s="48">
        <v>7644.3</v>
      </c>
      <c r="I294" s="39" t="s">
        <v>283</v>
      </c>
      <c r="J294" s="38">
        <v>45812648.25</v>
      </c>
      <c r="K294" s="38">
        <v>0</v>
      </c>
    </row>
    <row r="295" spans="2:11">
      <c r="B295" s="98" t="s">
        <v>16</v>
      </c>
      <c r="C295" s="98"/>
      <c r="D295" s="98"/>
      <c r="E295" s="98"/>
      <c r="F295" s="98"/>
      <c r="G295" s="98"/>
      <c r="H295" s="98"/>
      <c r="I295" s="98"/>
      <c r="J295" s="98"/>
      <c r="K295" s="98"/>
    </row>
    <row r="296" spans="2:11" ht="63">
      <c r="B296" s="42" t="s">
        <v>282</v>
      </c>
      <c r="C296" s="39" t="s">
        <v>177</v>
      </c>
      <c r="D296" s="43" t="s">
        <v>321</v>
      </c>
      <c r="E296" s="44" t="s">
        <v>354</v>
      </c>
      <c r="F296" s="45">
        <v>48821</v>
      </c>
      <c r="G296" s="39" t="s">
        <v>283</v>
      </c>
      <c r="H296" s="48">
        <v>166.13</v>
      </c>
      <c r="I296" s="39" t="s">
        <v>283</v>
      </c>
      <c r="J296" s="38">
        <v>333550013.70999998</v>
      </c>
      <c r="K296" s="38">
        <v>0</v>
      </c>
    </row>
    <row r="297" spans="2:11" ht="75">
      <c r="B297" s="42" t="s">
        <v>323</v>
      </c>
      <c r="C297" s="39" t="s">
        <v>177</v>
      </c>
      <c r="D297" s="43" t="s">
        <v>322</v>
      </c>
      <c r="E297" s="57" t="s">
        <v>355</v>
      </c>
      <c r="F297" s="45">
        <v>31434</v>
      </c>
      <c r="G297" s="39" t="s">
        <v>283</v>
      </c>
      <c r="H297" s="48">
        <v>800255.57817999995</v>
      </c>
      <c r="I297" s="39" t="s">
        <v>283</v>
      </c>
      <c r="J297" s="38">
        <v>181003363.27000001</v>
      </c>
      <c r="K297" s="38">
        <v>0</v>
      </c>
    </row>
    <row r="298" spans="2:11" ht="31.5">
      <c r="B298" s="42" t="s">
        <v>17</v>
      </c>
      <c r="C298" s="39" t="s">
        <v>177</v>
      </c>
      <c r="D298" s="43" t="s">
        <v>324</v>
      </c>
      <c r="E298" s="44" t="s">
        <v>356</v>
      </c>
      <c r="F298" s="36" t="s">
        <v>411</v>
      </c>
      <c r="G298" s="39" t="s">
        <v>283</v>
      </c>
      <c r="H298" s="48">
        <v>3135.1</v>
      </c>
      <c r="I298" s="39" t="s">
        <v>283</v>
      </c>
      <c r="J298" s="38">
        <v>547798025.10000002</v>
      </c>
      <c r="K298" s="38">
        <v>0</v>
      </c>
    </row>
    <row r="299" spans="2:11">
      <c r="B299" s="5"/>
      <c r="C299" s="6"/>
      <c r="D299" s="6"/>
      <c r="E299" s="7"/>
      <c r="F299" s="7"/>
      <c r="G299" s="7"/>
      <c r="H299" s="8"/>
      <c r="I299" s="7"/>
      <c r="J299" s="7"/>
      <c r="K299" s="7"/>
    </row>
    <row r="300" spans="2:11">
      <c r="B300" s="97" t="s">
        <v>364</v>
      </c>
      <c r="C300" s="97"/>
      <c r="D300" s="97"/>
      <c r="E300" s="97"/>
      <c r="F300" s="97"/>
      <c r="G300" s="97"/>
      <c r="H300" s="97"/>
      <c r="I300" s="97"/>
      <c r="J300" s="97"/>
      <c r="K300" s="97"/>
    </row>
    <row r="301" spans="2:11">
      <c r="B301" s="5"/>
      <c r="C301" s="6"/>
      <c r="D301" s="6"/>
      <c r="E301" s="7"/>
      <c r="F301" s="7"/>
      <c r="G301" s="7"/>
      <c r="H301" s="8"/>
      <c r="I301" s="7"/>
      <c r="J301" s="7"/>
      <c r="K301" s="7"/>
    </row>
    <row r="302" spans="2:11">
      <c r="B302" s="5"/>
      <c r="C302" s="6"/>
      <c r="D302" s="6"/>
      <c r="E302" s="7"/>
      <c r="F302" s="7"/>
      <c r="G302" s="7"/>
      <c r="H302" s="8"/>
      <c r="I302" s="7"/>
      <c r="J302" s="7"/>
      <c r="K302" s="7"/>
    </row>
    <row r="303" spans="2:11">
      <c r="B303" s="5"/>
      <c r="C303" s="6"/>
      <c r="D303" s="6"/>
      <c r="E303" s="7"/>
      <c r="F303" s="7"/>
      <c r="G303" s="7"/>
      <c r="H303" s="8"/>
      <c r="I303" s="7"/>
      <c r="J303" s="7"/>
      <c r="K303" s="7"/>
    </row>
  </sheetData>
  <mergeCells count="135">
    <mergeCell ref="B292:D292"/>
    <mergeCell ref="B300:K300"/>
    <mergeCell ref="B5:K5"/>
    <mergeCell ref="B295:K295"/>
    <mergeCell ref="B293:K293"/>
    <mergeCell ref="B260:K260"/>
    <mergeCell ref="B168:K168"/>
    <mergeCell ref="B165:D165"/>
    <mergeCell ref="B254:D254"/>
    <mergeCell ref="B261:B262"/>
    <mergeCell ref="C261:C262"/>
    <mergeCell ref="D261:D262"/>
    <mergeCell ref="H261:H262"/>
    <mergeCell ref="I261:I262"/>
    <mergeCell ref="J261:J262"/>
    <mergeCell ref="K261:K262"/>
    <mergeCell ref="I263:I264"/>
    <mergeCell ref="J263:J264"/>
    <mergeCell ref="K263:K264"/>
    <mergeCell ref="B265:B266"/>
    <mergeCell ref="C265:C266"/>
    <mergeCell ref="D265:D266"/>
    <mergeCell ref="H265:H266"/>
    <mergeCell ref="I265:I266"/>
    <mergeCell ref="J265:J266"/>
    <mergeCell ref="K265:K266"/>
    <mergeCell ref="G3:G4"/>
    <mergeCell ref="H3:H4"/>
    <mergeCell ref="I3:I4"/>
    <mergeCell ref="B1:K2"/>
    <mergeCell ref="J3:K3"/>
    <mergeCell ref="B3:B4"/>
    <mergeCell ref="C3:C4"/>
    <mergeCell ref="D3:D4"/>
    <mergeCell ref="E3:F3"/>
    <mergeCell ref="H263:H264"/>
    <mergeCell ref="E254:E259"/>
    <mergeCell ref="E163:E167"/>
    <mergeCell ref="I267:I268"/>
    <mergeCell ref="J267:J268"/>
    <mergeCell ref="K267:K268"/>
    <mergeCell ref="B269:B270"/>
    <mergeCell ref="C269:C270"/>
    <mergeCell ref="D269:D270"/>
    <mergeCell ref="H269:H270"/>
    <mergeCell ref="I269:I270"/>
    <mergeCell ref="J269:J270"/>
    <mergeCell ref="K269:K270"/>
    <mergeCell ref="B267:B268"/>
    <mergeCell ref="C267:C268"/>
    <mergeCell ref="D267:D268"/>
    <mergeCell ref="H267:H268"/>
    <mergeCell ref="I271:I272"/>
    <mergeCell ref="J271:J272"/>
    <mergeCell ref="K271:K272"/>
    <mergeCell ref="B273:B274"/>
    <mergeCell ref="C273:C274"/>
    <mergeCell ref="D273:D274"/>
    <mergeCell ref="H273:H274"/>
    <mergeCell ref="I273:I274"/>
    <mergeCell ref="J273:J274"/>
    <mergeCell ref="K273:K274"/>
    <mergeCell ref="B271:B272"/>
    <mergeCell ref="C271:C272"/>
    <mergeCell ref="D271:D272"/>
    <mergeCell ref="H271:H272"/>
    <mergeCell ref="I275:I276"/>
    <mergeCell ref="J275:J276"/>
    <mergeCell ref="K275:K276"/>
    <mergeCell ref="B277:B278"/>
    <mergeCell ref="C277:C278"/>
    <mergeCell ref="D277:D278"/>
    <mergeCell ref="H277:H278"/>
    <mergeCell ref="I277:I278"/>
    <mergeCell ref="J277:J278"/>
    <mergeCell ref="K277:K278"/>
    <mergeCell ref="B275:B276"/>
    <mergeCell ref="C275:C276"/>
    <mergeCell ref="D275:D276"/>
    <mergeCell ref="H275:H276"/>
    <mergeCell ref="I279:I280"/>
    <mergeCell ref="J279:J280"/>
    <mergeCell ref="K279:K280"/>
    <mergeCell ref="B281:B282"/>
    <mergeCell ref="C281:C282"/>
    <mergeCell ref="D281:D282"/>
    <mergeCell ref="H281:H282"/>
    <mergeCell ref="I281:I282"/>
    <mergeCell ref="J281:J282"/>
    <mergeCell ref="K281:K282"/>
    <mergeCell ref="B279:B280"/>
    <mergeCell ref="C279:C280"/>
    <mergeCell ref="D279:D280"/>
    <mergeCell ref="H279:H280"/>
    <mergeCell ref="I283:I284"/>
    <mergeCell ref="J283:J284"/>
    <mergeCell ref="K283:K284"/>
    <mergeCell ref="B285:B286"/>
    <mergeCell ref="C285:C286"/>
    <mergeCell ref="D285:D286"/>
    <mergeCell ref="H285:H286"/>
    <mergeCell ref="I285:I286"/>
    <mergeCell ref="J285:J286"/>
    <mergeCell ref="K285:K286"/>
    <mergeCell ref="B283:B284"/>
    <mergeCell ref="C283:C284"/>
    <mergeCell ref="D283:D284"/>
    <mergeCell ref="H283:H284"/>
    <mergeCell ref="I287:I288"/>
    <mergeCell ref="J287:J288"/>
    <mergeCell ref="K287:K288"/>
    <mergeCell ref="B289:B290"/>
    <mergeCell ref="C289:C290"/>
    <mergeCell ref="D289:D290"/>
    <mergeCell ref="H289:H290"/>
    <mergeCell ref="I289:I290"/>
    <mergeCell ref="J289:J290"/>
    <mergeCell ref="K289:K290"/>
    <mergeCell ref="B287:B288"/>
    <mergeCell ref="C287:C288"/>
    <mergeCell ref="D287:D288"/>
    <mergeCell ref="H287:H288"/>
    <mergeCell ref="B291:D291"/>
    <mergeCell ref="B255:D255"/>
    <mergeCell ref="B256:D256"/>
    <mergeCell ref="B257:D257"/>
    <mergeCell ref="B259:D259"/>
    <mergeCell ref="B163:D163"/>
    <mergeCell ref="B164:D164"/>
    <mergeCell ref="B166:D166"/>
    <mergeCell ref="B167:D167"/>
    <mergeCell ref="B263:B264"/>
    <mergeCell ref="C263:C264"/>
    <mergeCell ref="D263:D264"/>
    <mergeCell ref="B258:D258"/>
  </mergeCells>
  <pageMargins left="0.19685039370078741" right="0.19685039370078741" top="0.19685039370078741" bottom="0.19685039370078741" header="0.19685039370078741" footer="0.19685039370078741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K21"/>
  <sheetViews>
    <sheetView zoomScale="80" zoomScaleNormal="80" workbookViewId="0">
      <pane ySplit="4" topLeftCell="A20" activePane="bottomLeft" state="frozen"/>
      <selection pane="bottomLeft" activeCell="D23" sqref="D23"/>
    </sheetView>
  </sheetViews>
  <sheetFormatPr defaultRowHeight="15"/>
  <cols>
    <col min="1" max="1" width="3.5703125" style="2" customWidth="1"/>
    <col min="2" max="2" width="36" style="2" customWidth="1"/>
    <col min="3" max="3" width="24.140625" style="2" customWidth="1"/>
    <col min="4" max="4" width="41.5703125" style="2" customWidth="1"/>
    <col min="5" max="5" width="16" style="2" customWidth="1"/>
    <col min="6" max="6" width="13.28515625" style="2" customWidth="1"/>
    <col min="7" max="7" width="31" style="2" bestFit="1" customWidth="1"/>
    <col min="8" max="8" width="19.85546875" style="2" bestFit="1" customWidth="1"/>
    <col min="9" max="9" width="31" style="2" bestFit="1" customWidth="1"/>
    <col min="10" max="10" width="15.42578125" style="2" customWidth="1"/>
    <col min="11" max="11" width="15" style="2" customWidth="1"/>
    <col min="12" max="12" width="3.5703125" style="2" customWidth="1"/>
    <col min="13" max="16384" width="9.140625" style="2"/>
  </cols>
  <sheetData>
    <row r="1" spans="1:11" ht="16.5" customHeight="1">
      <c r="B1" s="93" t="s">
        <v>405</v>
      </c>
      <c r="C1" s="93"/>
      <c r="D1" s="93"/>
      <c r="E1" s="93"/>
      <c r="F1" s="93"/>
      <c r="G1" s="93"/>
      <c r="H1" s="93"/>
      <c r="I1" s="93"/>
      <c r="J1" s="93"/>
      <c r="K1" s="93"/>
    </row>
    <row r="2" spans="1:11" ht="29.25" customHeight="1"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92.25" customHeight="1">
      <c r="A3" s="106"/>
      <c r="B3" s="92" t="s">
        <v>0</v>
      </c>
      <c r="C3" s="92" t="s">
        <v>8</v>
      </c>
      <c r="D3" s="92" t="s">
        <v>335</v>
      </c>
      <c r="E3" s="110" t="s">
        <v>3</v>
      </c>
      <c r="F3" s="111"/>
      <c r="G3" s="92" t="s">
        <v>6</v>
      </c>
      <c r="H3" s="92" t="s">
        <v>4</v>
      </c>
      <c r="I3" s="92" t="s">
        <v>7</v>
      </c>
      <c r="J3" s="92" t="s">
        <v>5</v>
      </c>
      <c r="K3" s="92"/>
    </row>
    <row r="4" spans="1:11" ht="28.5">
      <c r="A4" s="106"/>
      <c r="B4" s="92"/>
      <c r="C4" s="92"/>
      <c r="D4" s="92"/>
      <c r="E4" s="11" t="s">
        <v>336</v>
      </c>
      <c r="F4" s="11" t="s">
        <v>337</v>
      </c>
      <c r="G4" s="92"/>
      <c r="H4" s="92"/>
      <c r="I4" s="92"/>
      <c r="J4" s="11" t="s">
        <v>1</v>
      </c>
      <c r="K4" s="11" t="s">
        <v>2</v>
      </c>
    </row>
    <row r="5" spans="1:11" ht="105">
      <c r="B5" s="66" t="s">
        <v>284</v>
      </c>
      <c r="C5" s="67" t="s">
        <v>296</v>
      </c>
      <c r="D5" s="68" t="s">
        <v>301</v>
      </c>
      <c r="E5" s="25" t="s">
        <v>338</v>
      </c>
      <c r="F5" s="58">
        <v>447822</v>
      </c>
      <c r="G5" s="59" t="s">
        <v>283</v>
      </c>
      <c r="H5" s="60">
        <v>8449.9</v>
      </c>
      <c r="I5" s="59" t="s">
        <v>283</v>
      </c>
      <c r="J5" s="61">
        <v>128160.91</v>
      </c>
      <c r="K5" s="61">
        <v>55221950.960000001</v>
      </c>
    </row>
    <row r="6" spans="1:11" ht="105">
      <c r="B6" s="66" t="s">
        <v>285</v>
      </c>
      <c r="C6" s="67" t="s">
        <v>297</v>
      </c>
      <c r="D6" s="68" t="s">
        <v>301</v>
      </c>
      <c r="E6" s="25" t="s">
        <v>338</v>
      </c>
      <c r="F6" s="62">
        <v>280191</v>
      </c>
      <c r="G6" s="59" t="s">
        <v>283</v>
      </c>
      <c r="H6" s="63">
        <v>4862.33</v>
      </c>
      <c r="I6" s="59" t="s">
        <v>283</v>
      </c>
      <c r="J6" s="61">
        <v>153839.97</v>
      </c>
      <c r="K6" s="61">
        <v>57091901.780000001</v>
      </c>
    </row>
    <row r="7" spans="1:11" ht="105">
      <c r="B7" s="66" t="s">
        <v>286</v>
      </c>
      <c r="C7" s="67" t="s">
        <v>297</v>
      </c>
      <c r="D7" s="68" t="s">
        <v>301</v>
      </c>
      <c r="E7" s="25" t="s">
        <v>338</v>
      </c>
      <c r="F7" s="58">
        <v>508925</v>
      </c>
      <c r="G7" s="59" t="s">
        <v>283</v>
      </c>
      <c r="H7" s="61">
        <v>8886.02</v>
      </c>
      <c r="I7" s="59" t="s">
        <v>283</v>
      </c>
      <c r="J7" s="61">
        <v>137960.99</v>
      </c>
      <c r="K7" s="61">
        <v>63300056.130000003</v>
      </c>
    </row>
    <row r="8" spans="1:11" ht="105">
      <c r="B8" s="66" t="s">
        <v>287</v>
      </c>
      <c r="C8" s="67" t="s">
        <v>297</v>
      </c>
      <c r="D8" s="68" t="s">
        <v>301</v>
      </c>
      <c r="E8" s="25" t="s">
        <v>338</v>
      </c>
      <c r="F8" s="58">
        <v>539213</v>
      </c>
      <c r="G8" s="59" t="s">
        <v>283</v>
      </c>
      <c r="H8" s="60">
        <f>8987.925+272.722</f>
        <v>9260.646999999999</v>
      </c>
      <c r="I8" s="59" t="s">
        <v>283</v>
      </c>
      <c r="J8" s="61">
        <v>305753.31</v>
      </c>
      <c r="K8" s="61">
        <f>59707541.57+5144850</f>
        <v>64852391.57</v>
      </c>
    </row>
    <row r="9" spans="1:11" ht="105">
      <c r="B9" s="66" t="s">
        <v>288</v>
      </c>
      <c r="C9" s="67" t="s">
        <v>297</v>
      </c>
      <c r="D9" s="68" t="s">
        <v>301</v>
      </c>
      <c r="E9" s="25" t="s">
        <v>338</v>
      </c>
      <c r="F9" s="62">
        <v>857320</v>
      </c>
      <c r="G9" s="59" t="s">
        <v>283</v>
      </c>
      <c r="H9" s="63">
        <v>16112.3</v>
      </c>
      <c r="I9" s="59" t="s">
        <v>283</v>
      </c>
      <c r="J9" s="64">
        <v>199597.52</v>
      </c>
      <c r="K9" s="64">
        <v>102564857.53</v>
      </c>
    </row>
    <row r="10" spans="1:11" ht="105">
      <c r="B10" s="66" t="s">
        <v>289</v>
      </c>
      <c r="C10" s="67" t="s">
        <v>297</v>
      </c>
      <c r="D10" s="68" t="s">
        <v>301</v>
      </c>
      <c r="E10" s="25" t="s">
        <v>338</v>
      </c>
      <c r="F10" s="58">
        <v>898593</v>
      </c>
      <c r="G10" s="59" t="s">
        <v>283</v>
      </c>
      <c r="H10" s="60">
        <v>14434.95</v>
      </c>
      <c r="I10" s="59" t="s">
        <v>283</v>
      </c>
      <c r="J10" s="61">
        <v>164133.15</v>
      </c>
      <c r="K10" s="61">
        <v>102421255.09</v>
      </c>
    </row>
    <row r="11" spans="1:11" ht="47.25">
      <c r="B11" s="66" t="s">
        <v>290</v>
      </c>
      <c r="C11" s="67" t="s">
        <v>297</v>
      </c>
      <c r="D11" s="68" t="s">
        <v>298</v>
      </c>
      <c r="E11" s="25" t="s">
        <v>338</v>
      </c>
      <c r="F11" s="62">
        <v>520637</v>
      </c>
      <c r="G11" s="59" t="s">
        <v>283</v>
      </c>
      <c r="H11" s="63">
        <v>2727.1</v>
      </c>
      <c r="I11" s="59" t="s">
        <v>283</v>
      </c>
      <c r="J11" s="64">
        <v>480549</v>
      </c>
      <c r="K11" s="64">
        <v>109054536.88</v>
      </c>
    </row>
    <row r="12" spans="1:11" ht="105">
      <c r="B12" s="66" t="s">
        <v>291</v>
      </c>
      <c r="C12" s="67" t="s">
        <v>297</v>
      </c>
      <c r="D12" s="68" t="s">
        <v>299</v>
      </c>
      <c r="E12" s="25" t="s">
        <v>338</v>
      </c>
      <c r="F12" s="62"/>
      <c r="G12" s="59" t="s">
        <v>283</v>
      </c>
      <c r="H12" s="63" t="s">
        <v>393</v>
      </c>
      <c r="I12" s="59" t="s">
        <v>283</v>
      </c>
      <c r="J12" s="64"/>
      <c r="K12" s="64"/>
    </row>
    <row r="13" spans="1:11" ht="105">
      <c r="B13" s="66" t="s">
        <v>292</v>
      </c>
      <c r="C13" s="67" t="s">
        <v>297</v>
      </c>
      <c r="D13" s="68" t="s">
        <v>299</v>
      </c>
      <c r="E13" s="25" t="s">
        <v>338</v>
      </c>
      <c r="F13" s="62" t="s">
        <v>412</v>
      </c>
      <c r="G13" s="59" t="s">
        <v>283</v>
      </c>
      <c r="H13" s="63">
        <v>1552.3</v>
      </c>
      <c r="I13" s="59" t="s">
        <v>283</v>
      </c>
      <c r="J13" s="64">
        <v>813916.05</v>
      </c>
      <c r="K13" s="64">
        <v>255360638.72</v>
      </c>
    </row>
    <row r="14" spans="1:11" ht="105">
      <c r="B14" s="66" t="s">
        <v>293</v>
      </c>
      <c r="C14" s="67" t="s">
        <v>297</v>
      </c>
      <c r="D14" s="68" t="s">
        <v>299</v>
      </c>
      <c r="E14" s="25" t="s">
        <v>338</v>
      </c>
      <c r="F14" s="62"/>
      <c r="G14" s="59" t="s">
        <v>283</v>
      </c>
      <c r="H14" s="63" t="s">
        <v>393</v>
      </c>
      <c r="I14" s="59" t="s">
        <v>283</v>
      </c>
      <c r="J14" s="64"/>
      <c r="K14" s="64"/>
    </row>
    <row r="15" spans="1:11" ht="75" customHeight="1">
      <c r="B15" s="66" t="s">
        <v>394</v>
      </c>
      <c r="C15" s="67" t="s">
        <v>297</v>
      </c>
      <c r="D15" s="68" t="s">
        <v>300</v>
      </c>
      <c r="E15" s="25" t="s">
        <v>339</v>
      </c>
      <c r="F15" s="58">
        <v>232</v>
      </c>
      <c r="G15" s="59" t="s">
        <v>283</v>
      </c>
      <c r="H15" s="63">
        <v>4519</v>
      </c>
      <c r="I15" s="59" t="s">
        <v>283</v>
      </c>
      <c r="J15" s="61">
        <v>4763636.96</v>
      </c>
      <c r="K15" s="61">
        <v>21491984.940000001</v>
      </c>
    </row>
    <row r="16" spans="1:11" ht="165">
      <c r="B16" s="66" t="s">
        <v>294</v>
      </c>
      <c r="C16" s="67" t="s">
        <v>297</v>
      </c>
      <c r="D16" s="68" t="s">
        <v>302</v>
      </c>
      <c r="E16" s="25" t="s">
        <v>338</v>
      </c>
      <c r="F16" s="62">
        <v>162544</v>
      </c>
      <c r="G16" s="59" t="s">
        <v>283</v>
      </c>
      <c r="H16" s="63">
        <v>3095.63</v>
      </c>
      <c r="I16" s="59" t="s">
        <v>283</v>
      </c>
      <c r="J16" s="64">
        <v>168411.12</v>
      </c>
      <c r="K16" s="64">
        <v>53792440.479999997</v>
      </c>
    </row>
    <row r="17" spans="2:11" ht="51.75" customHeight="1">
      <c r="B17" s="108" t="s">
        <v>295</v>
      </c>
      <c r="C17" s="103" t="s">
        <v>297</v>
      </c>
      <c r="D17" s="102" t="s">
        <v>303</v>
      </c>
      <c r="E17" s="25" t="s">
        <v>340</v>
      </c>
      <c r="F17" s="65">
        <v>1992</v>
      </c>
      <c r="G17" s="103" t="s">
        <v>283</v>
      </c>
      <c r="H17" s="104">
        <v>24351.175500000001</v>
      </c>
      <c r="I17" s="103" t="s">
        <v>283</v>
      </c>
      <c r="J17" s="107">
        <f>63895.28312*1000</f>
        <v>63895283.119999997</v>
      </c>
      <c r="K17" s="107">
        <f>17402.4975*1000</f>
        <v>17402497.5</v>
      </c>
    </row>
    <row r="18" spans="2:11" ht="34.5" customHeight="1">
      <c r="B18" s="108"/>
      <c r="C18" s="103"/>
      <c r="D18" s="102"/>
      <c r="E18" s="25" t="s">
        <v>341</v>
      </c>
      <c r="F18" s="65">
        <v>2325</v>
      </c>
      <c r="G18" s="103"/>
      <c r="H18" s="104"/>
      <c r="I18" s="103"/>
      <c r="J18" s="107"/>
      <c r="K18" s="107"/>
    </row>
    <row r="21" spans="2:11" ht="66.75" customHeight="1">
      <c r="B21" s="105" t="s">
        <v>413</v>
      </c>
      <c r="C21" s="105"/>
      <c r="D21" s="105"/>
      <c r="E21" s="105"/>
      <c r="F21" s="105"/>
      <c r="G21" s="105"/>
      <c r="H21" s="105"/>
      <c r="I21" s="105"/>
      <c r="J21" s="105"/>
      <c r="K21" s="105"/>
    </row>
  </sheetData>
  <mergeCells count="19">
    <mergeCell ref="B1:K2"/>
    <mergeCell ref="B3:B4"/>
    <mergeCell ref="C3:C4"/>
    <mergeCell ref="D3:D4"/>
    <mergeCell ref="E3:F3"/>
    <mergeCell ref="G3:G4"/>
    <mergeCell ref="H3:H4"/>
    <mergeCell ref="I3:I4"/>
    <mergeCell ref="J3:K3"/>
    <mergeCell ref="D17:D18"/>
    <mergeCell ref="G17:G18"/>
    <mergeCell ref="H17:H18"/>
    <mergeCell ref="B21:K21"/>
    <mergeCell ref="A3:A4"/>
    <mergeCell ref="I17:I18"/>
    <mergeCell ref="J17:J18"/>
    <mergeCell ref="K17:K18"/>
    <mergeCell ref="B17:B18"/>
    <mergeCell ref="C17:C18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K26"/>
  <sheetViews>
    <sheetView zoomScale="80" zoomScaleNormal="80" workbookViewId="0">
      <pane ySplit="4" topLeftCell="A8" activePane="bottomLeft" state="frozen"/>
      <selection pane="bottomLeft" activeCell="B17" sqref="B17:B22"/>
    </sheetView>
  </sheetViews>
  <sheetFormatPr defaultRowHeight="15"/>
  <cols>
    <col min="1" max="1" width="3.28515625" style="2" customWidth="1"/>
    <col min="2" max="2" width="61.7109375" style="2" customWidth="1"/>
    <col min="3" max="3" width="25" style="2" customWidth="1"/>
    <col min="4" max="4" width="44.42578125" style="2" customWidth="1"/>
    <col min="5" max="5" width="26.42578125" style="2" customWidth="1"/>
    <col min="6" max="6" width="19.85546875" style="2" customWidth="1"/>
    <col min="7" max="7" width="20.85546875" style="2" customWidth="1"/>
    <col min="8" max="8" width="17.5703125" style="2" customWidth="1"/>
    <col min="9" max="9" width="27.140625" style="2" customWidth="1"/>
    <col min="10" max="10" width="14.85546875" style="2" customWidth="1"/>
    <col min="11" max="11" width="12.42578125" style="2" customWidth="1"/>
    <col min="12" max="12" width="4.140625" style="2" customWidth="1"/>
    <col min="13" max="16384" width="9.140625" style="2"/>
  </cols>
  <sheetData>
    <row r="1" spans="2:11" ht="16.5" customHeight="1">
      <c r="B1" s="93" t="s">
        <v>405</v>
      </c>
      <c r="C1" s="93"/>
      <c r="D1" s="93"/>
      <c r="E1" s="93"/>
      <c r="F1" s="93"/>
      <c r="G1" s="93"/>
      <c r="H1" s="93"/>
      <c r="I1" s="93"/>
      <c r="J1" s="93"/>
      <c r="K1" s="93"/>
    </row>
    <row r="2" spans="2:11" ht="30" customHeight="1"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2:11" ht="92.25" customHeight="1">
      <c r="B3" s="92" t="s">
        <v>0</v>
      </c>
      <c r="C3" s="92" t="s">
        <v>8</v>
      </c>
      <c r="D3" s="92" t="s">
        <v>335</v>
      </c>
      <c r="E3" s="92" t="s">
        <v>3</v>
      </c>
      <c r="F3" s="92"/>
      <c r="G3" s="92" t="s">
        <v>6</v>
      </c>
      <c r="H3" s="92" t="s">
        <v>4</v>
      </c>
      <c r="I3" s="92" t="s">
        <v>7</v>
      </c>
      <c r="J3" s="92" t="s">
        <v>5</v>
      </c>
      <c r="K3" s="92"/>
    </row>
    <row r="4" spans="2:11" ht="28.5">
      <c r="B4" s="92"/>
      <c r="C4" s="92"/>
      <c r="D4" s="92"/>
      <c r="E4" s="12" t="s">
        <v>336</v>
      </c>
      <c r="F4" s="12" t="s">
        <v>337</v>
      </c>
      <c r="G4" s="92"/>
      <c r="H4" s="92"/>
      <c r="I4" s="92"/>
      <c r="J4" s="12" t="s">
        <v>1</v>
      </c>
      <c r="K4" s="12" t="s">
        <v>2</v>
      </c>
    </row>
    <row r="5" spans="2:11" ht="31.5">
      <c r="B5" s="50" t="s">
        <v>348</v>
      </c>
      <c r="C5" s="1" t="s">
        <v>395</v>
      </c>
      <c r="D5" s="3" t="s">
        <v>329</v>
      </c>
      <c r="E5" s="32" t="s">
        <v>351</v>
      </c>
      <c r="F5" s="27">
        <v>33069</v>
      </c>
      <c r="G5" s="1" t="s">
        <v>283</v>
      </c>
      <c r="H5" s="33">
        <v>1243.01</v>
      </c>
      <c r="I5" s="1" t="s">
        <v>283</v>
      </c>
      <c r="J5" s="33">
        <v>15473039.049999999</v>
      </c>
      <c r="K5" s="33">
        <v>376296.66000000003</v>
      </c>
    </row>
    <row r="6" spans="2:11" ht="30">
      <c r="B6" s="14" t="s">
        <v>304</v>
      </c>
      <c r="C6" s="1" t="s">
        <v>395</v>
      </c>
      <c r="D6" s="3" t="s">
        <v>329</v>
      </c>
      <c r="E6" s="32" t="s">
        <v>351</v>
      </c>
      <c r="F6" s="27">
        <v>150812</v>
      </c>
      <c r="G6" s="1" t="s">
        <v>283</v>
      </c>
      <c r="H6" s="33">
        <v>6073.89</v>
      </c>
      <c r="I6" s="1" t="s">
        <v>283</v>
      </c>
      <c r="J6" s="33">
        <v>45746425.579999998</v>
      </c>
      <c r="K6" s="33">
        <v>887827.78</v>
      </c>
    </row>
    <row r="7" spans="2:11" ht="30">
      <c r="B7" s="14" t="s">
        <v>305</v>
      </c>
      <c r="C7" s="1" t="s">
        <v>395</v>
      </c>
      <c r="D7" s="3" t="s">
        <v>329</v>
      </c>
      <c r="E7" s="32" t="s">
        <v>351</v>
      </c>
      <c r="F7" s="27">
        <v>128000</v>
      </c>
      <c r="G7" s="1" t="s">
        <v>283</v>
      </c>
      <c r="H7" s="33">
        <v>4771.62</v>
      </c>
      <c r="I7" s="1" t="s">
        <v>283</v>
      </c>
      <c r="J7" s="33">
        <f>44656550.53-514668.67</f>
        <v>44141881.859999999</v>
      </c>
      <c r="K7" s="33">
        <v>954522.43</v>
      </c>
    </row>
    <row r="8" spans="2:11" ht="30">
      <c r="B8" s="14" t="s">
        <v>306</v>
      </c>
      <c r="C8" s="1" t="s">
        <v>395</v>
      </c>
      <c r="D8" s="3" t="s">
        <v>329</v>
      </c>
      <c r="E8" s="32" t="s">
        <v>351</v>
      </c>
      <c r="F8" s="27">
        <v>170949</v>
      </c>
      <c r="G8" s="1" t="s">
        <v>283</v>
      </c>
      <c r="H8" s="33">
        <v>6288.71</v>
      </c>
      <c r="I8" s="1" t="s">
        <v>283</v>
      </c>
      <c r="J8" s="33">
        <f>52078086.52-1800000</f>
        <v>50278086.520000003</v>
      </c>
      <c r="K8" s="33">
        <v>860397.67999999993</v>
      </c>
    </row>
    <row r="9" spans="2:11" ht="31.5">
      <c r="B9" s="14" t="s">
        <v>307</v>
      </c>
      <c r="C9" s="1" t="s">
        <v>395</v>
      </c>
      <c r="D9" s="3" t="s">
        <v>329</v>
      </c>
      <c r="E9" s="32" t="s">
        <v>351</v>
      </c>
      <c r="F9" s="27">
        <v>2003776</v>
      </c>
      <c r="G9" s="1" t="s">
        <v>283</v>
      </c>
      <c r="H9" s="33">
        <v>4327.74</v>
      </c>
      <c r="I9" s="1" t="s">
        <v>283</v>
      </c>
      <c r="J9" s="33">
        <f>216674507.66-10100855.76</f>
        <v>206573651.90000001</v>
      </c>
      <c r="K9" s="33">
        <v>5849381.4900000002</v>
      </c>
    </row>
    <row r="10" spans="2:11" ht="31.5">
      <c r="B10" s="50" t="s">
        <v>308</v>
      </c>
      <c r="C10" s="1" t="s">
        <v>395</v>
      </c>
      <c r="D10" s="3" t="s">
        <v>329</v>
      </c>
      <c r="E10" s="32" t="s">
        <v>351</v>
      </c>
      <c r="F10" s="27">
        <v>2022</v>
      </c>
      <c r="G10" s="1" t="s">
        <v>283</v>
      </c>
      <c r="H10" s="33">
        <v>4343.74</v>
      </c>
      <c r="I10" s="1" t="s">
        <v>283</v>
      </c>
      <c r="J10" s="33">
        <v>15736463.27</v>
      </c>
      <c r="K10" s="33">
        <v>297286.40000000002</v>
      </c>
    </row>
    <row r="11" spans="2:11" ht="31.5">
      <c r="B11" s="50" t="s">
        <v>309</v>
      </c>
      <c r="C11" s="1" t="s">
        <v>395</v>
      </c>
      <c r="D11" s="3" t="s">
        <v>329</v>
      </c>
      <c r="E11" s="32" t="s">
        <v>351</v>
      </c>
      <c r="F11" s="27">
        <v>1245</v>
      </c>
      <c r="G11" s="1" t="s">
        <v>283</v>
      </c>
      <c r="H11" s="33">
        <v>3152.71</v>
      </c>
      <c r="I11" s="1" t="s">
        <v>283</v>
      </c>
      <c r="J11" s="33">
        <v>42803350.479999997</v>
      </c>
      <c r="K11" s="33">
        <v>1625172.5799999998</v>
      </c>
    </row>
    <row r="12" spans="2:11" ht="31.5">
      <c r="B12" s="50" t="s">
        <v>310</v>
      </c>
      <c r="C12" s="1" t="s">
        <v>395</v>
      </c>
      <c r="D12" s="3" t="s">
        <v>329</v>
      </c>
      <c r="E12" s="32" t="s">
        <v>351</v>
      </c>
      <c r="F12" s="27">
        <v>1981</v>
      </c>
      <c r="G12" s="1" t="s">
        <v>283</v>
      </c>
      <c r="H12" s="33">
        <v>8993.83</v>
      </c>
      <c r="I12" s="1" t="s">
        <v>283</v>
      </c>
      <c r="J12" s="33">
        <f>66529162.12-3087466</f>
        <v>63441696.119999997</v>
      </c>
      <c r="K12" s="33">
        <v>1877536.4300000002</v>
      </c>
    </row>
    <row r="13" spans="2:11" ht="31.5">
      <c r="B13" s="50" t="s">
        <v>311</v>
      </c>
      <c r="C13" s="1" t="s">
        <v>395</v>
      </c>
      <c r="D13" s="3" t="s">
        <v>329</v>
      </c>
      <c r="E13" s="32" t="s">
        <v>351</v>
      </c>
      <c r="F13" s="27">
        <v>3208</v>
      </c>
      <c r="G13" s="1" t="s">
        <v>283</v>
      </c>
      <c r="H13" s="33">
        <v>27571.93</v>
      </c>
      <c r="I13" s="1" t="s">
        <v>283</v>
      </c>
      <c r="J13" s="33">
        <v>120457525.74000001</v>
      </c>
      <c r="K13" s="33">
        <v>4235937.22</v>
      </c>
    </row>
    <row r="14" spans="2:11" ht="31.5">
      <c r="B14" s="50" t="s">
        <v>396</v>
      </c>
      <c r="C14" s="1" t="s">
        <v>395</v>
      </c>
      <c r="D14" s="3" t="s">
        <v>329</v>
      </c>
      <c r="E14" s="32" t="s">
        <v>351</v>
      </c>
      <c r="F14" s="27">
        <v>360</v>
      </c>
      <c r="G14" s="1" t="s">
        <v>283</v>
      </c>
      <c r="H14" s="33">
        <v>6001.7</v>
      </c>
      <c r="I14" s="1" t="s">
        <v>283</v>
      </c>
      <c r="J14" s="33">
        <v>23172542.699999999</v>
      </c>
      <c r="K14" s="33">
        <v>743924.8899999999</v>
      </c>
    </row>
    <row r="15" spans="2:11" ht="30">
      <c r="B15" s="50" t="s">
        <v>312</v>
      </c>
      <c r="C15" s="1" t="s">
        <v>395</v>
      </c>
      <c r="D15" s="3" t="s">
        <v>329</v>
      </c>
      <c r="E15" s="32" t="s">
        <v>351</v>
      </c>
      <c r="F15" s="27">
        <v>1770</v>
      </c>
      <c r="G15" s="1" t="s">
        <v>283</v>
      </c>
      <c r="H15" s="33">
        <v>6636.6</v>
      </c>
      <c r="I15" s="1" t="s">
        <v>283</v>
      </c>
      <c r="J15" s="33">
        <v>38614147.07</v>
      </c>
      <c r="K15" s="33">
        <v>1169011.6199999999</v>
      </c>
    </row>
    <row r="16" spans="2:11" ht="30">
      <c r="B16" s="50" t="s">
        <v>313</v>
      </c>
      <c r="C16" s="51" t="s">
        <v>395</v>
      </c>
      <c r="D16" s="52" t="s">
        <v>329</v>
      </c>
      <c r="E16" s="51" t="s">
        <v>351</v>
      </c>
      <c r="F16" s="27">
        <v>1668</v>
      </c>
      <c r="G16" s="51" t="s">
        <v>283</v>
      </c>
      <c r="H16" s="33">
        <v>83118.41</v>
      </c>
      <c r="I16" s="51" t="s">
        <v>283</v>
      </c>
      <c r="J16" s="33">
        <v>112260332.33999999</v>
      </c>
      <c r="K16" s="33">
        <v>3020368.54</v>
      </c>
    </row>
    <row r="17" spans="2:11" ht="30">
      <c r="B17" s="50" t="s">
        <v>314</v>
      </c>
      <c r="C17" s="51" t="s">
        <v>395</v>
      </c>
      <c r="D17" s="52" t="s">
        <v>330</v>
      </c>
      <c r="E17" s="51" t="s">
        <v>397</v>
      </c>
      <c r="F17" s="27">
        <v>1264</v>
      </c>
      <c r="G17" s="51" t="s">
        <v>283</v>
      </c>
      <c r="H17" s="33">
        <v>8201.44</v>
      </c>
      <c r="I17" s="51" t="s">
        <v>283</v>
      </c>
      <c r="J17" s="33">
        <v>67644387.430000007</v>
      </c>
      <c r="K17" s="33">
        <v>497000</v>
      </c>
    </row>
    <row r="18" spans="2:11" ht="30">
      <c r="B18" s="50" t="s">
        <v>315</v>
      </c>
      <c r="C18" s="51" t="s">
        <v>395</v>
      </c>
      <c r="D18" s="52" t="s">
        <v>330</v>
      </c>
      <c r="E18" s="51" t="s">
        <v>397</v>
      </c>
      <c r="F18" s="27">
        <v>841</v>
      </c>
      <c r="G18" s="51" t="s">
        <v>283</v>
      </c>
      <c r="H18" s="33">
        <v>2081.84</v>
      </c>
      <c r="I18" s="51" t="s">
        <v>283</v>
      </c>
      <c r="J18" s="33">
        <v>70909688.469999999</v>
      </c>
      <c r="K18" s="33">
        <v>265000</v>
      </c>
    </row>
    <row r="19" spans="2:11" ht="31.5">
      <c r="B19" s="50" t="s">
        <v>320</v>
      </c>
      <c r="C19" s="51" t="s">
        <v>395</v>
      </c>
      <c r="D19" s="52" t="s">
        <v>330</v>
      </c>
      <c r="E19" s="51" t="s">
        <v>397</v>
      </c>
      <c r="F19" s="27">
        <v>674</v>
      </c>
      <c r="G19" s="51" t="s">
        <v>283</v>
      </c>
      <c r="H19" s="33">
        <v>2493.06</v>
      </c>
      <c r="I19" s="51" t="s">
        <v>283</v>
      </c>
      <c r="J19" s="33">
        <v>56034539.57</v>
      </c>
      <c r="K19" s="33">
        <v>213500</v>
      </c>
    </row>
    <row r="20" spans="2:11" ht="30">
      <c r="B20" s="50" t="s">
        <v>316</v>
      </c>
      <c r="C20" s="51" t="s">
        <v>395</v>
      </c>
      <c r="D20" s="52" t="s">
        <v>330</v>
      </c>
      <c r="E20" s="51" t="s">
        <v>397</v>
      </c>
      <c r="F20" s="27">
        <v>979</v>
      </c>
      <c r="G20" s="51" t="s">
        <v>283</v>
      </c>
      <c r="H20" s="33">
        <v>2025.02</v>
      </c>
      <c r="I20" s="51" t="s">
        <v>283</v>
      </c>
      <c r="J20" s="33">
        <v>92639213.079999983</v>
      </c>
      <c r="K20" s="33">
        <v>520500</v>
      </c>
    </row>
    <row r="21" spans="2:11" ht="30">
      <c r="B21" s="50" t="s">
        <v>317</v>
      </c>
      <c r="C21" s="51" t="s">
        <v>395</v>
      </c>
      <c r="D21" s="52" t="s">
        <v>330</v>
      </c>
      <c r="E21" s="51" t="s">
        <v>397</v>
      </c>
      <c r="F21" s="27">
        <v>1088</v>
      </c>
      <c r="G21" s="51" t="s">
        <v>283</v>
      </c>
      <c r="H21" s="33">
        <v>4551.88</v>
      </c>
      <c r="I21" s="51" t="s">
        <v>283</v>
      </c>
      <c r="J21" s="33">
        <v>61582949.120000005</v>
      </c>
      <c r="K21" s="33">
        <v>487500</v>
      </c>
    </row>
    <row r="22" spans="2:11" ht="30">
      <c r="B22" s="50" t="s">
        <v>318</v>
      </c>
      <c r="C22" s="51" t="s">
        <v>395</v>
      </c>
      <c r="D22" s="52" t="s">
        <v>330</v>
      </c>
      <c r="E22" s="51" t="s">
        <v>397</v>
      </c>
      <c r="F22" s="27">
        <v>606</v>
      </c>
      <c r="G22" s="51" t="s">
        <v>283</v>
      </c>
      <c r="H22" s="33">
        <v>1842.79</v>
      </c>
      <c r="I22" s="51" t="s">
        <v>283</v>
      </c>
      <c r="J22" s="33">
        <v>39574259.75</v>
      </c>
      <c r="K22" s="33">
        <v>239500</v>
      </c>
    </row>
    <row r="23" spans="2:11" ht="60">
      <c r="B23" s="50" t="s">
        <v>319</v>
      </c>
      <c r="C23" s="51" t="s">
        <v>395</v>
      </c>
      <c r="D23" s="52" t="s">
        <v>398</v>
      </c>
      <c r="E23" s="51" t="s">
        <v>360</v>
      </c>
      <c r="F23" s="27">
        <v>19</v>
      </c>
      <c r="G23" s="51" t="s">
        <v>283</v>
      </c>
      <c r="H23" s="33" t="s">
        <v>399</v>
      </c>
      <c r="I23" s="51" t="s">
        <v>283</v>
      </c>
      <c r="J23" s="33">
        <v>19473316.549999997</v>
      </c>
      <c r="K23" s="33">
        <v>0</v>
      </c>
    </row>
    <row r="24" spans="2:11" ht="45">
      <c r="B24" s="50" t="s">
        <v>371</v>
      </c>
      <c r="C24" s="51" t="s">
        <v>395</v>
      </c>
      <c r="D24" s="52" t="s">
        <v>321</v>
      </c>
      <c r="E24" s="53" t="s">
        <v>369</v>
      </c>
      <c r="F24" s="27">
        <v>2970</v>
      </c>
      <c r="G24" s="51" t="s">
        <v>283</v>
      </c>
      <c r="H24" s="33">
        <v>1536.39</v>
      </c>
      <c r="I24" s="51" t="s">
        <v>283</v>
      </c>
      <c r="J24" s="33">
        <f>32003167.78-295728</f>
        <v>31707439.780000001</v>
      </c>
      <c r="K24" s="33">
        <v>0</v>
      </c>
    </row>
    <row r="25" spans="2:11" ht="30">
      <c r="B25" s="50" t="s">
        <v>332</v>
      </c>
      <c r="C25" s="51" t="s">
        <v>395</v>
      </c>
      <c r="D25" s="52" t="s">
        <v>400</v>
      </c>
      <c r="E25" s="51" t="s">
        <v>351</v>
      </c>
      <c r="F25" s="27">
        <v>50</v>
      </c>
      <c r="G25" s="51" t="s">
        <v>283</v>
      </c>
      <c r="H25" s="33" t="s">
        <v>399</v>
      </c>
      <c r="I25" s="51" t="s">
        <v>283</v>
      </c>
      <c r="J25" s="33">
        <v>10069558.029999999</v>
      </c>
      <c r="K25" s="33">
        <v>900000</v>
      </c>
    </row>
    <row r="26" spans="2:11">
      <c r="H26" s="16"/>
    </row>
  </sheetData>
  <mergeCells count="9">
    <mergeCell ref="G3:G4"/>
    <mergeCell ref="H3:H4"/>
    <mergeCell ref="I3:I4"/>
    <mergeCell ref="B1:K2"/>
    <mergeCell ref="J3:K3"/>
    <mergeCell ref="B3:B4"/>
    <mergeCell ref="C3:C4"/>
    <mergeCell ref="D3:D4"/>
    <mergeCell ref="E3:F3"/>
  </mergeCells>
  <pageMargins left="0.19685039370078741" right="0.19685039370078741" top="0.19685039370078741" bottom="0.19685039370078741" header="0.19685039370078741" footer="0.19685039370078741"/>
  <pageSetup paperSize="9" scale="51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K19"/>
  <sheetViews>
    <sheetView zoomScale="80" zoomScaleNormal="80" workbookViewId="0">
      <pane ySplit="4" topLeftCell="A5" activePane="bottomLeft" state="frozen"/>
      <selection pane="bottomLeft" activeCell="D35" sqref="D35"/>
    </sheetView>
  </sheetViews>
  <sheetFormatPr defaultRowHeight="15"/>
  <cols>
    <col min="1" max="1" width="4.28515625" style="2" customWidth="1"/>
    <col min="2" max="2" width="47.7109375" style="2" customWidth="1"/>
    <col min="3" max="3" width="17.7109375" style="2" bestFit="1" customWidth="1"/>
    <col min="4" max="5" width="25.28515625" style="2" customWidth="1"/>
    <col min="6" max="6" width="27.42578125" style="2" bestFit="1" customWidth="1"/>
    <col min="7" max="7" width="31" style="2" bestFit="1" customWidth="1"/>
    <col min="8" max="8" width="19.85546875" style="2" bestFit="1" customWidth="1"/>
    <col min="9" max="9" width="31" style="2" bestFit="1" customWidth="1"/>
    <col min="10" max="10" width="15.42578125" style="2" customWidth="1"/>
    <col min="11" max="11" width="15" style="2" customWidth="1"/>
    <col min="12" max="12" width="3.42578125" style="2" customWidth="1"/>
    <col min="13" max="16384" width="9.140625" style="2"/>
  </cols>
  <sheetData>
    <row r="1" spans="2:11" ht="16.5" customHeight="1">
      <c r="B1" s="93" t="s">
        <v>405</v>
      </c>
      <c r="C1" s="93"/>
      <c r="D1" s="93"/>
      <c r="E1" s="93"/>
      <c r="F1" s="93"/>
      <c r="G1" s="93"/>
      <c r="H1" s="93"/>
      <c r="I1" s="93"/>
      <c r="J1" s="93"/>
      <c r="K1" s="93"/>
    </row>
    <row r="2" spans="2:11" ht="30" customHeight="1"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2:11" ht="92.25" customHeight="1">
      <c r="B3" s="92" t="s">
        <v>0</v>
      </c>
      <c r="C3" s="92" t="s">
        <v>8</v>
      </c>
      <c r="D3" s="92" t="s">
        <v>335</v>
      </c>
      <c r="E3" s="92" t="s">
        <v>3</v>
      </c>
      <c r="F3" s="92"/>
      <c r="G3" s="92" t="s">
        <v>6</v>
      </c>
      <c r="H3" s="92" t="s">
        <v>4</v>
      </c>
      <c r="I3" s="92" t="s">
        <v>7</v>
      </c>
      <c r="J3" s="92" t="s">
        <v>5</v>
      </c>
      <c r="K3" s="92"/>
    </row>
    <row r="4" spans="2:11" ht="28.5">
      <c r="B4" s="92"/>
      <c r="C4" s="92"/>
      <c r="D4" s="92"/>
      <c r="E4" s="12" t="s">
        <v>336</v>
      </c>
      <c r="F4" s="12" t="s">
        <v>337</v>
      </c>
      <c r="G4" s="92"/>
      <c r="H4" s="92"/>
      <c r="I4" s="92"/>
      <c r="J4" s="12" t="s">
        <v>1</v>
      </c>
      <c r="K4" s="12" t="s">
        <v>2</v>
      </c>
    </row>
    <row r="5" spans="2:11" ht="31.5" customHeight="1">
      <c r="B5" s="13" t="s">
        <v>377</v>
      </c>
      <c r="C5" s="115" t="s">
        <v>350</v>
      </c>
      <c r="D5" s="115" t="s">
        <v>333</v>
      </c>
      <c r="E5" s="112" t="s">
        <v>349</v>
      </c>
      <c r="F5" s="27">
        <v>463</v>
      </c>
      <c r="G5" s="32" t="s">
        <v>283</v>
      </c>
      <c r="H5" s="28">
        <v>3128.1</v>
      </c>
      <c r="I5" s="32" t="s">
        <v>283</v>
      </c>
      <c r="J5" s="33">
        <v>36091.800000000003</v>
      </c>
      <c r="K5" s="33">
        <v>387</v>
      </c>
    </row>
    <row r="6" spans="2:11" ht="15.75">
      <c r="B6" s="13" t="s">
        <v>378</v>
      </c>
      <c r="C6" s="116"/>
      <c r="D6" s="116"/>
      <c r="E6" s="113"/>
      <c r="F6" s="27">
        <v>125</v>
      </c>
      <c r="G6" s="32" t="s">
        <v>283</v>
      </c>
      <c r="H6" s="28">
        <v>2017</v>
      </c>
      <c r="I6" s="32" t="s">
        <v>283</v>
      </c>
      <c r="J6" s="33">
        <v>28298.6</v>
      </c>
      <c r="K6" s="33">
        <v>50.9</v>
      </c>
    </row>
    <row r="7" spans="2:11" ht="15.75">
      <c r="B7" s="13" t="s">
        <v>379</v>
      </c>
      <c r="C7" s="116"/>
      <c r="D7" s="116"/>
      <c r="E7" s="113"/>
      <c r="F7" s="27">
        <v>188</v>
      </c>
      <c r="G7" s="1" t="s">
        <v>283</v>
      </c>
      <c r="H7" s="28">
        <v>70.2</v>
      </c>
      <c r="I7" s="1" t="s">
        <v>283</v>
      </c>
      <c r="J7" s="33">
        <v>9181.4</v>
      </c>
      <c r="K7" s="33">
        <v>55.5</v>
      </c>
    </row>
    <row r="8" spans="2:11" ht="15.75">
      <c r="B8" s="13" t="s">
        <v>380</v>
      </c>
      <c r="C8" s="116"/>
      <c r="D8" s="116"/>
      <c r="E8" s="113"/>
      <c r="F8" s="27">
        <v>201</v>
      </c>
      <c r="G8" s="32" t="s">
        <v>283</v>
      </c>
      <c r="H8" s="28">
        <v>570.4</v>
      </c>
      <c r="I8" s="32" t="s">
        <v>283</v>
      </c>
      <c r="J8" s="33">
        <v>25832</v>
      </c>
      <c r="K8" s="33">
        <v>2923</v>
      </c>
    </row>
    <row r="9" spans="2:11" ht="15.75">
      <c r="B9" s="13" t="s">
        <v>381</v>
      </c>
      <c r="C9" s="116"/>
      <c r="D9" s="116"/>
      <c r="E9" s="113"/>
      <c r="F9" s="27">
        <v>90</v>
      </c>
      <c r="G9" s="32" t="s">
        <v>283</v>
      </c>
      <c r="H9" s="28">
        <v>55</v>
      </c>
      <c r="I9" s="32" t="s">
        <v>283</v>
      </c>
      <c r="J9" s="33">
        <v>18505</v>
      </c>
      <c r="K9" s="33">
        <v>18.5</v>
      </c>
    </row>
    <row r="10" spans="2:11" ht="15.75">
      <c r="B10" s="13" t="s">
        <v>382</v>
      </c>
      <c r="C10" s="116"/>
      <c r="D10" s="116"/>
      <c r="E10" s="113"/>
      <c r="F10" s="27">
        <v>414</v>
      </c>
      <c r="G10" s="32" t="s">
        <v>283</v>
      </c>
      <c r="H10" s="28">
        <v>52.2</v>
      </c>
      <c r="I10" s="32" t="s">
        <v>283</v>
      </c>
      <c r="J10" s="33">
        <v>28381</v>
      </c>
      <c r="K10" s="33">
        <v>265.60000000000002</v>
      </c>
    </row>
    <row r="11" spans="2:11" ht="15.75">
      <c r="B11" s="13" t="s">
        <v>383</v>
      </c>
      <c r="C11" s="116"/>
      <c r="D11" s="116"/>
      <c r="E11" s="113"/>
      <c r="F11" s="27">
        <v>941</v>
      </c>
      <c r="G11" s="32" t="s">
        <v>283</v>
      </c>
      <c r="H11" s="28">
        <v>1864.7</v>
      </c>
      <c r="I11" s="32" t="s">
        <v>283</v>
      </c>
      <c r="J11" s="33">
        <v>64228</v>
      </c>
      <c r="K11" s="33">
        <v>138.69999999999999</v>
      </c>
    </row>
    <row r="12" spans="2:11" ht="15.75">
      <c r="B12" s="13" t="s">
        <v>384</v>
      </c>
      <c r="C12" s="116"/>
      <c r="D12" s="116"/>
      <c r="E12" s="113"/>
      <c r="F12" s="27">
        <v>497</v>
      </c>
      <c r="G12" s="32" t="s">
        <v>283</v>
      </c>
      <c r="H12" s="28">
        <v>2287.5</v>
      </c>
      <c r="I12" s="32" t="s">
        <v>283</v>
      </c>
      <c r="J12" s="33">
        <v>39788</v>
      </c>
      <c r="K12" s="33">
        <v>148.4</v>
      </c>
    </row>
    <row r="13" spans="2:11" ht="15.75">
      <c r="B13" s="13" t="s">
        <v>385</v>
      </c>
      <c r="C13" s="116"/>
      <c r="D13" s="116"/>
      <c r="E13" s="113"/>
      <c r="F13" s="27">
        <v>400</v>
      </c>
      <c r="G13" s="32" t="s">
        <v>283</v>
      </c>
      <c r="H13" s="28">
        <v>754.6</v>
      </c>
      <c r="I13" s="32" t="s">
        <v>283</v>
      </c>
      <c r="J13" s="33">
        <v>138527</v>
      </c>
      <c r="K13" s="33">
        <v>1180</v>
      </c>
    </row>
    <row r="14" spans="2:11" ht="15.75">
      <c r="B14" s="13" t="s">
        <v>386</v>
      </c>
      <c r="C14" s="116"/>
      <c r="D14" s="116"/>
      <c r="E14" s="113"/>
      <c r="F14" s="27">
        <v>610</v>
      </c>
      <c r="G14" s="1" t="s">
        <v>283</v>
      </c>
      <c r="H14" s="28">
        <v>3637</v>
      </c>
      <c r="I14" s="1" t="s">
        <v>283</v>
      </c>
      <c r="J14" s="33">
        <v>70727</v>
      </c>
      <c r="K14" s="33">
        <v>606</v>
      </c>
    </row>
    <row r="15" spans="2:11" ht="15.75">
      <c r="B15" s="13" t="s">
        <v>387</v>
      </c>
      <c r="C15" s="116"/>
      <c r="D15" s="116"/>
      <c r="E15" s="113"/>
      <c r="F15" s="27">
        <v>671</v>
      </c>
      <c r="G15" s="1" t="s">
        <v>283</v>
      </c>
      <c r="H15" s="28">
        <v>4869.8</v>
      </c>
      <c r="I15" s="1" t="s">
        <v>283</v>
      </c>
      <c r="J15" s="33">
        <v>33644</v>
      </c>
      <c r="K15" s="33">
        <v>119.8</v>
      </c>
    </row>
    <row r="16" spans="2:11" ht="15.75">
      <c r="B16" s="13" t="s">
        <v>388</v>
      </c>
      <c r="C16" s="116"/>
      <c r="D16" s="116"/>
      <c r="E16" s="113"/>
      <c r="F16" s="27">
        <v>0</v>
      </c>
      <c r="G16" s="1"/>
      <c r="H16" s="28">
        <v>78413.7</v>
      </c>
      <c r="I16" s="1"/>
      <c r="J16" s="33">
        <v>50087</v>
      </c>
      <c r="K16" s="33">
        <v>0</v>
      </c>
    </row>
    <row r="17" spans="2:11" ht="47.25">
      <c r="B17" s="31" t="s">
        <v>370</v>
      </c>
      <c r="C17" s="117"/>
      <c r="D17" s="117"/>
      <c r="E17" s="114"/>
      <c r="F17" s="21">
        <f>SUM(F5:F16)</f>
        <v>4600</v>
      </c>
      <c r="G17" s="17" t="s">
        <v>283</v>
      </c>
      <c r="H17" s="30">
        <f>SUM(H5:H16)</f>
        <v>97720.2</v>
      </c>
      <c r="I17" s="17" t="s">
        <v>283</v>
      </c>
      <c r="J17" s="17" t="s">
        <v>283</v>
      </c>
      <c r="K17" s="17" t="s">
        <v>283</v>
      </c>
    </row>
    <row r="18" spans="2:11">
      <c r="B18" s="5"/>
      <c r="C18" s="6"/>
      <c r="D18" s="6"/>
      <c r="E18" s="6"/>
      <c r="F18" s="7"/>
      <c r="G18" s="7"/>
      <c r="H18" s="8"/>
      <c r="I18" s="7"/>
      <c r="J18" s="7"/>
      <c r="K18" s="7"/>
    </row>
    <row r="19" spans="2:11">
      <c r="B19" s="5"/>
      <c r="C19" s="6"/>
      <c r="D19" s="6"/>
      <c r="E19" s="6"/>
      <c r="F19" s="7"/>
      <c r="G19" s="7"/>
      <c r="H19" s="8"/>
      <c r="I19" s="7"/>
      <c r="J19" s="7"/>
      <c r="K19" s="7"/>
    </row>
  </sheetData>
  <mergeCells count="12">
    <mergeCell ref="E5:E17"/>
    <mergeCell ref="D5:D17"/>
    <mergeCell ref="C5:C17"/>
    <mergeCell ref="B1:K2"/>
    <mergeCell ref="B3:B4"/>
    <mergeCell ref="C3:C4"/>
    <mergeCell ref="D3:D4"/>
    <mergeCell ref="G3:G4"/>
    <mergeCell ref="H3:H4"/>
    <mergeCell ref="I3:I4"/>
    <mergeCell ref="J3:K3"/>
    <mergeCell ref="E3:F3"/>
  </mergeCells>
  <pageMargins left="0.19685039370078741" right="0.19685039370078741" top="0.19685039370078741" bottom="0.19685039370078741" header="0.19685039370078741" footer="0.19685039370078741"/>
  <pageSetup paperSize="9" scale="53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K21"/>
  <sheetViews>
    <sheetView zoomScale="80" zoomScaleNormal="80" workbookViewId="0">
      <pane ySplit="4" topLeftCell="A5" activePane="bottomLeft" state="frozen"/>
      <selection pane="bottomLeft" activeCell="F13" sqref="F13"/>
    </sheetView>
  </sheetViews>
  <sheetFormatPr defaultRowHeight="15"/>
  <cols>
    <col min="1" max="1" width="3" style="2" customWidth="1"/>
    <col min="2" max="2" width="36.42578125" style="2" customWidth="1"/>
    <col min="3" max="3" width="22.140625" style="2" bestFit="1" customWidth="1"/>
    <col min="4" max="4" width="25.28515625" style="2" customWidth="1"/>
    <col min="5" max="5" width="33.85546875" style="2" customWidth="1"/>
    <col min="6" max="6" width="15.5703125" style="2" customWidth="1"/>
    <col min="7" max="7" width="31" style="2" bestFit="1" customWidth="1"/>
    <col min="8" max="8" width="19.85546875" style="2" bestFit="1" customWidth="1"/>
    <col min="9" max="9" width="31" style="2" bestFit="1" customWidth="1"/>
    <col min="10" max="10" width="15.42578125" style="2" customWidth="1"/>
    <col min="11" max="11" width="12.140625" style="2" customWidth="1"/>
    <col min="12" max="12" width="3.7109375" style="2" customWidth="1"/>
    <col min="13" max="16384" width="9.140625" style="2"/>
  </cols>
  <sheetData>
    <row r="1" spans="2:11" ht="16.5" customHeight="1">
      <c r="B1" s="93" t="s">
        <v>405</v>
      </c>
      <c r="C1" s="93"/>
      <c r="D1" s="93"/>
      <c r="E1" s="93"/>
      <c r="F1" s="93"/>
      <c r="G1" s="93"/>
      <c r="H1" s="93"/>
      <c r="I1" s="93"/>
      <c r="J1" s="93"/>
      <c r="K1" s="93"/>
    </row>
    <row r="2" spans="2:11" ht="26.25" customHeight="1"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2:11" ht="92.25" customHeight="1">
      <c r="B3" s="92" t="s">
        <v>0</v>
      </c>
      <c r="C3" s="92" t="s">
        <v>8</v>
      </c>
      <c r="D3" s="92" t="s">
        <v>335</v>
      </c>
      <c r="E3" s="92" t="s">
        <v>3</v>
      </c>
      <c r="F3" s="92"/>
      <c r="G3" s="92" t="s">
        <v>6</v>
      </c>
      <c r="H3" s="92" t="s">
        <v>4</v>
      </c>
      <c r="I3" s="92" t="s">
        <v>7</v>
      </c>
      <c r="J3" s="92" t="s">
        <v>5</v>
      </c>
      <c r="K3" s="92"/>
    </row>
    <row r="4" spans="2:11" ht="28.5">
      <c r="B4" s="92"/>
      <c r="C4" s="92"/>
      <c r="D4" s="92"/>
      <c r="E4" s="12" t="s">
        <v>336</v>
      </c>
      <c r="F4" s="12" t="s">
        <v>337</v>
      </c>
      <c r="G4" s="92"/>
      <c r="H4" s="92"/>
      <c r="I4" s="92"/>
      <c r="J4" s="12" t="s">
        <v>1</v>
      </c>
      <c r="K4" s="12" t="s">
        <v>2</v>
      </c>
    </row>
    <row r="5" spans="2:11" ht="75">
      <c r="B5" s="69" t="s">
        <v>9</v>
      </c>
      <c r="C5" s="3" t="s">
        <v>10</v>
      </c>
      <c r="D5" s="3" t="s">
        <v>331</v>
      </c>
      <c r="E5" s="29" t="s">
        <v>347</v>
      </c>
      <c r="F5" s="27">
        <v>3373</v>
      </c>
      <c r="G5" s="32" t="s">
        <v>283</v>
      </c>
      <c r="H5" s="28">
        <v>598.66</v>
      </c>
      <c r="I5" s="32" t="s">
        <v>283</v>
      </c>
      <c r="J5" s="33">
        <v>13244420</v>
      </c>
      <c r="K5" s="33">
        <v>0</v>
      </c>
    </row>
    <row r="6" spans="2:11" ht="75">
      <c r="B6" s="69" t="s">
        <v>11</v>
      </c>
      <c r="C6" s="3" t="s">
        <v>10</v>
      </c>
      <c r="D6" s="3" t="s">
        <v>414</v>
      </c>
      <c r="E6" s="26" t="s">
        <v>347</v>
      </c>
      <c r="F6" s="27">
        <v>6154</v>
      </c>
      <c r="G6" s="32" t="s">
        <v>283</v>
      </c>
      <c r="H6" s="28">
        <v>156.69999999999999</v>
      </c>
      <c r="I6" s="32" t="s">
        <v>283</v>
      </c>
      <c r="J6" s="33">
        <v>7830372.54</v>
      </c>
      <c r="K6" s="33">
        <v>19500</v>
      </c>
    </row>
    <row r="7" spans="2:11" ht="98.25" customHeight="1">
      <c r="B7" s="70" t="s">
        <v>389</v>
      </c>
      <c r="C7" s="52" t="s">
        <v>10</v>
      </c>
      <c r="D7" s="3" t="s">
        <v>390</v>
      </c>
      <c r="E7" s="26" t="s">
        <v>347</v>
      </c>
      <c r="F7" s="71">
        <v>2865</v>
      </c>
      <c r="G7" s="32" t="s">
        <v>283</v>
      </c>
      <c r="H7" s="28">
        <v>4147.8</v>
      </c>
      <c r="I7" s="32" t="s">
        <v>283</v>
      </c>
      <c r="J7" s="33">
        <v>10680480.77</v>
      </c>
      <c r="K7" s="33">
        <v>0</v>
      </c>
    </row>
    <row r="8" spans="2:11" ht="97.5" customHeight="1">
      <c r="B8" s="70" t="s">
        <v>391</v>
      </c>
      <c r="C8" s="52" t="s">
        <v>10</v>
      </c>
      <c r="D8" s="3" t="s">
        <v>392</v>
      </c>
      <c r="E8" s="26" t="s">
        <v>347</v>
      </c>
      <c r="F8" s="27">
        <v>100812</v>
      </c>
      <c r="G8" s="32" t="s">
        <v>283</v>
      </c>
      <c r="H8" s="28">
        <v>4037</v>
      </c>
      <c r="I8" s="32" t="s">
        <v>283</v>
      </c>
      <c r="J8" s="33">
        <v>39759806.119999997</v>
      </c>
      <c r="K8" s="33">
        <v>0</v>
      </c>
    </row>
    <row r="9" spans="2:11" ht="93.75">
      <c r="B9" s="73" t="s">
        <v>325</v>
      </c>
      <c r="C9" s="15" t="s">
        <v>346</v>
      </c>
      <c r="D9" s="15" t="s">
        <v>328</v>
      </c>
      <c r="E9" s="72" t="s">
        <v>344</v>
      </c>
      <c r="F9" s="27">
        <v>7579</v>
      </c>
      <c r="G9" s="32" t="s">
        <v>283</v>
      </c>
      <c r="H9" s="28">
        <v>88257.4</v>
      </c>
      <c r="I9" s="32" t="s">
        <v>283</v>
      </c>
      <c r="J9" s="33">
        <v>0</v>
      </c>
      <c r="K9" s="33">
        <v>0</v>
      </c>
    </row>
    <row r="10" spans="2:11" ht="30" customHeight="1">
      <c r="B10" s="141" t="s">
        <v>334</v>
      </c>
      <c r="C10" s="144" t="s">
        <v>409</v>
      </c>
      <c r="D10" s="144" t="s">
        <v>408</v>
      </c>
      <c r="E10" s="72" t="s">
        <v>361</v>
      </c>
      <c r="F10" s="49">
        <v>188.7</v>
      </c>
      <c r="G10" s="122" t="s">
        <v>283</v>
      </c>
      <c r="H10" s="132">
        <v>9853.9500000000007</v>
      </c>
      <c r="I10" s="122" t="s">
        <v>283</v>
      </c>
      <c r="J10" s="125">
        <v>39140618.189999998</v>
      </c>
      <c r="K10" s="125">
        <v>0</v>
      </c>
    </row>
    <row r="11" spans="2:11" ht="36" customHeight="1">
      <c r="B11" s="142"/>
      <c r="C11" s="145"/>
      <c r="D11" s="145"/>
      <c r="E11" s="72" t="s">
        <v>367</v>
      </c>
      <c r="F11" s="135">
        <v>53</v>
      </c>
      <c r="G11" s="123"/>
      <c r="H11" s="133"/>
      <c r="I11" s="123"/>
      <c r="J11" s="126"/>
      <c r="K11" s="126"/>
    </row>
    <row r="12" spans="2:11" ht="129.75" customHeight="1">
      <c r="B12" s="142"/>
      <c r="C12" s="145"/>
      <c r="D12" s="145"/>
      <c r="E12" s="72" t="s">
        <v>365</v>
      </c>
      <c r="F12" s="136"/>
      <c r="G12" s="123"/>
      <c r="H12" s="133"/>
      <c r="I12" s="123"/>
      <c r="J12" s="126"/>
      <c r="K12" s="126"/>
    </row>
    <row r="13" spans="2:11">
      <c r="B13" s="142"/>
      <c r="C13" s="145"/>
      <c r="D13" s="145"/>
      <c r="E13" s="72" t="s">
        <v>362</v>
      </c>
      <c r="F13" s="49">
        <v>56.3</v>
      </c>
      <c r="G13" s="123"/>
      <c r="H13" s="133"/>
      <c r="I13" s="123"/>
      <c r="J13" s="126"/>
      <c r="K13" s="126"/>
    </row>
    <row r="14" spans="2:11">
      <c r="B14" s="143"/>
      <c r="C14" s="146"/>
      <c r="D14" s="146"/>
      <c r="E14" s="72" t="s">
        <v>366</v>
      </c>
      <c r="F14" s="56">
        <v>39899</v>
      </c>
      <c r="G14" s="124"/>
      <c r="H14" s="134"/>
      <c r="I14" s="124"/>
      <c r="J14" s="127"/>
      <c r="K14" s="127"/>
    </row>
    <row r="15" spans="2:11" ht="29.25" customHeight="1">
      <c r="B15" s="137" t="s">
        <v>326</v>
      </c>
      <c r="C15" s="139" t="s">
        <v>345</v>
      </c>
      <c r="D15" s="139" t="s">
        <v>327</v>
      </c>
      <c r="E15" s="74" t="s">
        <v>342</v>
      </c>
      <c r="F15" s="75">
        <v>2</v>
      </c>
      <c r="G15" s="128" t="s">
        <v>283</v>
      </c>
      <c r="H15" s="130">
        <v>166.51</v>
      </c>
      <c r="I15" s="128" t="s">
        <v>283</v>
      </c>
      <c r="J15" s="118">
        <v>66705101.979999997</v>
      </c>
      <c r="K15" s="120">
        <v>0</v>
      </c>
    </row>
    <row r="16" spans="2:11" ht="21.75" customHeight="1">
      <c r="B16" s="138"/>
      <c r="C16" s="140"/>
      <c r="D16" s="140"/>
      <c r="E16" s="74" t="s">
        <v>343</v>
      </c>
      <c r="F16" s="75">
        <v>5</v>
      </c>
      <c r="G16" s="129"/>
      <c r="H16" s="131"/>
      <c r="I16" s="129"/>
      <c r="J16" s="119"/>
      <c r="K16" s="121"/>
    </row>
    <row r="17" spans="2:11">
      <c r="B17" s="5"/>
      <c r="C17" s="6"/>
      <c r="D17" s="6"/>
      <c r="E17" s="7"/>
      <c r="F17" s="7"/>
      <c r="G17" s="7"/>
      <c r="H17" s="8"/>
      <c r="I17" s="7"/>
      <c r="J17" s="7"/>
      <c r="K17" s="7"/>
    </row>
    <row r="18" spans="2:11">
      <c r="B18" s="5"/>
      <c r="C18" s="6"/>
      <c r="D18" s="6"/>
      <c r="E18" s="7"/>
      <c r="F18" s="7"/>
      <c r="G18" s="7"/>
      <c r="H18" s="8"/>
      <c r="I18" s="7"/>
      <c r="J18" s="7"/>
      <c r="K18" s="7"/>
    </row>
    <row r="19" spans="2:11">
      <c r="B19" s="5"/>
      <c r="C19" s="6"/>
      <c r="D19" s="6"/>
      <c r="E19" s="7"/>
      <c r="F19" s="7"/>
      <c r="G19" s="7"/>
      <c r="H19" s="8"/>
      <c r="I19" s="7"/>
      <c r="J19" s="7"/>
      <c r="K19" s="7"/>
    </row>
    <row r="20" spans="2:11">
      <c r="B20" s="5"/>
      <c r="C20" s="6"/>
      <c r="D20" s="6"/>
      <c r="E20" s="7"/>
      <c r="F20" s="7"/>
      <c r="G20" s="7"/>
      <c r="H20" s="8"/>
      <c r="I20" s="7"/>
      <c r="J20" s="7"/>
      <c r="K20" s="7"/>
    </row>
    <row r="21" spans="2:11">
      <c r="B21" s="5"/>
      <c r="C21" s="6"/>
      <c r="D21" s="6"/>
      <c r="E21" s="7"/>
      <c r="F21" s="7"/>
      <c r="G21" s="7"/>
      <c r="H21" s="8"/>
      <c r="I21" s="7"/>
      <c r="J21" s="7"/>
      <c r="K21" s="7"/>
    </row>
  </sheetData>
  <mergeCells count="26">
    <mergeCell ref="B15:B16"/>
    <mergeCell ref="C15:C16"/>
    <mergeCell ref="D15:D16"/>
    <mergeCell ref="B10:B14"/>
    <mergeCell ref="C10:C14"/>
    <mergeCell ref="D10:D14"/>
    <mergeCell ref="J15:J16"/>
    <mergeCell ref="K15:K16"/>
    <mergeCell ref="E3:F3"/>
    <mergeCell ref="G3:G4"/>
    <mergeCell ref="H3:H4"/>
    <mergeCell ref="I3:I4"/>
    <mergeCell ref="I10:I14"/>
    <mergeCell ref="J10:J14"/>
    <mergeCell ref="K10:K14"/>
    <mergeCell ref="G15:G16"/>
    <mergeCell ref="H15:H16"/>
    <mergeCell ref="I15:I16"/>
    <mergeCell ref="G10:G14"/>
    <mergeCell ref="H10:H14"/>
    <mergeCell ref="F11:F12"/>
    <mergeCell ref="B1:K2"/>
    <mergeCell ref="J3:K3"/>
    <mergeCell ref="B3:B4"/>
    <mergeCell ref="C3:C4"/>
    <mergeCell ref="D3:D4"/>
  </mergeCells>
  <pageMargins left="0.19685039370078741" right="0.19685039370078741" top="0.19685039370078741" bottom="0.19685039370078741" header="0.19685039370078741" footer="0.19685039370078741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образование</vt:lpstr>
      <vt:lpstr>соц защита населения</vt:lpstr>
      <vt:lpstr>культура</vt:lpstr>
      <vt:lpstr>спорт</vt:lpstr>
      <vt:lpstr>прочие</vt:lpstr>
      <vt:lpstr>культура!Область_печати</vt:lpstr>
      <vt:lpstr>образование!Область_печати</vt:lpstr>
      <vt:lpstr>прочие!Область_печати</vt:lpstr>
      <vt:lpstr>'соц защита населения'!Область_печати</vt:lpstr>
      <vt:lpstr>спорт!Область_печати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2026-03-13T09:53:24Z</dcterms:modified>
</cp:coreProperties>
</file>